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075" windowHeight="14565" activeTab="0"/>
  </bookViews>
  <sheets>
    <sheet name="Red Wine" sheetId="1" r:id="rId1"/>
    <sheet name="Sheet2" sheetId="2" r:id="rId2"/>
    <sheet name="Sheet3" sheetId="3" r:id="rId3"/>
  </sheets>
  <definedNames/>
  <calcPr fullCalcOnLoad="1"/>
</workbook>
</file>

<file path=xl/comments1.xml><?xml version="1.0" encoding="utf-8"?>
<comments xmlns="http://schemas.openxmlformats.org/spreadsheetml/2006/main">
  <authors>
    <author>IR</author>
  </authors>
  <commentList>
    <comment ref="E3" authorId="0">
      <text>
        <r>
          <rPr>
            <sz val="8"/>
            <rFont val="Tahoma"/>
            <family val="0"/>
          </rPr>
          <t xml:space="preserve">Enter value &gt; 1 if you want to increase the standard amount of yeast addition
Ex., Scott Labs recommends an increase from 25g to 35g/hL for high Brix musts. The factor in this case would be 35/25 = 1.4
</t>
        </r>
      </text>
    </comment>
    <comment ref="D18" authorId="0">
      <text>
        <r>
          <rPr>
            <sz val="8"/>
            <rFont val="Tahoma"/>
            <family val="0"/>
          </rPr>
          <t>Round the calculated yeast value if desired</t>
        </r>
      </text>
    </comment>
    <comment ref="C18" authorId="0">
      <text>
        <r>
          <rPr>
            <sz val="8"/>
            <rFont val="Tahoma"/>
            <family val="0"/>
          </rPr>
          <t xml:space="preserve">Scott Labs: 25g/hL juice
</t>
        </r>
      </text>
    </comment>
    <comment ref="C15" authorId="0">
      <text>
        <r>
          <rPr>
            <sz val="8"/>
            <rFont val="Tahoma"/>
            <family val="2"/>
          </rPr>
          <t>1.25 rate of yeast - based on Scott Labs and Lallemand sites</t>
        </r>
      </text>
    </comment>
    <comment ref="C9" authorId="0">
      <text>
        <r>
          <rPr>
            <sz val="8"/>
            <rFont val="Tahoma"/>
            <family val="0"/>
          </rPr>
          <t>low dose</t>
        </r>
      </text>
    </comment>
    <comment ref="D9" authorId="0">
      <text>
        <r>
          <rPr>
            <sz val="8"/>
            <rFont val="Tahoma"/>
            <family val="0"/>
          </rPr>
          <t xml:space="preserve">high dose
</t>
        </r>
      </text>
    </comment>
    <comment ref="C28" authorId="0">
      <text>
        <r>
          <rPr>
            <sz val="8"/>
            <rFont val="Tahoma"/>
            <family val="0"/>
          </rPr>
          <t xml:space="preserve">early addition
</t>
        </r>
      </text>
    </comment>
    <comment ref="D28" authorId="0">
      <text>
        <r>
          <rPr>
            <sz val="8"/>
            <rFont val="Tahoma"/>
            <family val="0"/>
          </rPr>
          <t xml:space="preserve">late addition - low dose
</t>
        </r>
      </text>
    </comment>
    <comment ref="E28" authorId="0">
      <text>
        <r>
          <rPr>
            <sz val="8"/>
            <rFont val="Tahoma"/>
            <family val="0"/>
          </rPr>
          <t xml:space="preserve">late addition - high dose
</t>
        </r>
      </text>
    </comment>
    <comment ref="C30" authorId="0">
      <text>
        <r>
          <rPr>
            <sz val="8"/>
            <rFont val="Tahoma"/>
            <family val="2"/>
          </rPr>
          <t>at beginning of fermentation</t>
        </r>
      </text>
    </comment>
    <comment ref="D30" authorId="0">
      <text>
        <r>
          <rPr>
            <sz val="8"/>
            <rFont val="Tahoma"/>
            <family val="2"/>
          </rPr>
          <t>for sluggish or stuck fermentations</t>
        </r>
      </text>
    </comment>
    <comment ref="C7" authorId="0">
      <text>
        <r>
          <rPr>
            <sz val="8"/>
            <rFont val="Tahoma"/>
            <family val="0"/>
          </rPr>
          <t xml:space="preserve">Input desired increase in grams of TA for 1 litre
</t>
        </r>
      </text>
    </comment>
    <comment ref="C6" authorId="0">
      <text>
        <r>
          <rPr>
            <sz val="8"/>
            <rFont val="Tahoma"/>
            <family val="2"/>
          </rPr>
          <t>low dose at crush if ML fermentation is intended</t>
        </r>
      </text>
    </comment>
    <comment ref="D6" authorId="0">
      <text>
        <r>
          <rPr>
            <sz val="8"/>
            <rFont val="Tahoma"/>
            <family val="2"/>
          </rPr>
          <t>high dose at crush if ML fermentation is intended</t>
        </r>
      </text>
    </comment>
    <comment ref="E6" authorId="0">
      <text>
        <r>
          <rPr>
            <sz val="8"/>
            <rFont val="Tahoma"/>
            <family val="2"/>
          </rPr>
          <t>maximum dose</t>
        </r>
      </text>
    </comment>
    <comment ref="C21" authorId="0">
      <text>
        <r>
          <rPr>
            <sz val="8"/>
            <rFont val="Tahoma"/>
            <family val="2"/>
          </rPr>
          <t>low dose for colour stabilization</t>
        </r>
      </text>
    </comment>
    <comment ref="D21" authorId="0">
      <text>
        <r>
          <rPr>
            <sz val="8"/>
            <rFont val="Tahoma"/>
            <family val="2"/>
          </rPr>
          <t>high dose for colour stabilization;
low dose for structural improvement</t>
        </r>
      </text>
    </comment>
    <comment ref="E21" authorId="0">
      <text>
        <r>
          <rPr>
            <sz val="8"/>
            <rFont val="Tahoma"/>
            <family val="2"/>
          </rPr>
          <t>high dose for structural improvement</t>
        </r>
      </text>
    </comment>
    <comment ref="C20" authorId="0">
      <text>
        <r>
          <rPr>
            <sz val="8"/>
            <rFont val="Tahoma"/>
            <family val="2"/>
          </rPr>
          <t>low dose for improving colloidal structure (?)</t>
        </r>
      </text>
    </comment>
    <comment ref="D20" authorId="0">
      <text>
        <r>
          <rPr>
            <sz val="8"/>
            <rFont val="Tahoma"/>
            <family val="2"/>
          </rPr>
          <t>high dose for improving colloidal structure (?)</t>
        </r>
      </text>
    </comment>
    <comment ref="E20" authorId="0">
      <text>
        <r>
          <rPr>
            <sz val="8"/>
            <rFont val="Tahoma"/>
            <family val="2"/>
          </rPr>
          <t>low dose for colour stability, high does not specified on Laffort site but I've seen 2x amount in past years</t>
        </r>
      </text>
    </comment>
    <comment ref="C31" authorId="0">
      <text>
        <r>
          <rPr>
            <sz val="8"/>
            <rFont val="Tahoma"/>
            <family val="2"/>
          </rPr>
          <t>at beginning of fermentation</t>
        </r>
      </text>
    </comment>
  </commentList>
</comments>
</file>

<file path=xl/sharedStrings.xml><?xml version="1.0" encoding="utf-8"?>
<sst xmlns="http://schemas.openxmlformats.org/spreadsheetml/2006/main" count="74" uniqueCount="65">
  <si>
    <t>Must Weight (lbs)</t>
  </si>
  <si>
    <t>Estimated Yield (US gals per 100 lbs must)</t>
  </si>
  <si>
    <t xml:space="preserve">Yeast Adjustment Factor </t>
  </si>
  <si>
    <t>Yeast (g)</t>
  </si>
  <si>
    <t>either</t>
  </si>
  <si>
    <t>or</t>
  </si>
  <si>
    <t>Notes on Use</t>
  </si>
  <si>
    <t>GoFerm Protect (g)</t>
  </si>
  <si>
    <t>GoFerm (g)</t>
  </si>
  <si>
    <t>Rehydration Water (ml=g)</t>
  </si>
  <si>
    <t>Warm up to 43C, add GoFerm or GoFerm Protect.
At 40C, add yeast, wait 20 mins.
Slowly (over 5 minutes) add equal amounts of must (juice) to be fermented to the yeast slurry. Watch the temperature. Do not allow more than 10°C difference between the must (juice) and the yeast slurry. Repeat as needed, then pitch.</t>
  </si>
  <si>
    <t>Shelf Life</t>
  </si>
  <si>
    <t>Color Pro (ml)</t>
  </si>
  <si>
    <t>Keep tightly closed in cool place. Loses 5% efficiency per year</t>
  </si>
  <si>
    <t>For gentle extraction ofanthocyanins, polymeric phenols and tannins. 
Dilute in 10x amount of cold water and sprinkle over crushed grapes</t>
  </si>
  <si>
    <t>Store dry at 25C; dated expiration</t>
  </si>
  <si>
    <t>Lallzyme EX-V (g)</t>
  </si>
  <si>
    <t>For premium reds meant for aging
Results in a more structured wine with deep, stable color. 
Increases the release of aromatic compounds while respecting the varietal characteristics of the grape.
Dissolve in 10x water, gently stir and allow to sit for a few minutes. Then add to crushed grapes</t>
  </si>
  <si>
    <t>Lafase Grand Cru (g)</t>
  </si>
  <si>
    <t>For premium reds meant for aging
Alter dosage based on state of grapes:
- for under-ripe grapes or thick skins, use D-E values
- for optimally mature grapes or thin skins, use C-D values
Dissolve in 10x water or must. Then add to crushed grapes</t>
  </si>
  <si>
    <t>Dated expiration, loss of effectivity after opening unclear</t>
  </si>
  <si>
    <t>Macerating Enzymes</t>
  </si>
  <si>
    <t>Yeast Starter</t>
  </si>
  <si>
    <t>Fermentation Tannins</t>
  </si>
  <si>
    <t>For colour stabilization in grapes:
- harvested at sub-optimal phenolic ripeness
- varieties with naturally poor tannin/anthocyanin ration
- varieties with colour management problems (extraction/stabilization)
Add 6-8 hrs after adding colour enzyme and mix. Recommended to do during pumpover with strong aeration</t>
  </si>
  <si>
    <t>Nutrients</t>
  </si>
  <si>
    <t>Dated expiration. Store at 18°C(65°F). Once opened, keep tightly sealed and dry.</t>
  </si>
  <si>
    <t xml:space="preserve">Organic, without DAP
Mix in small amount of room-temperature water to make a slurry
Recommended to split into 2 doses: 1) 1/2 at the end of lag phase (offset of fermentation), 2) 1/2 between 1/4 and 1/3 sugar depletion
</t>
  </si>
  <si>
    <t xml:space="preserve">Complex mix of organic and inorganic nutrients; for best results use with GoFerm (Protect)
Mix in small amount of room-temperature water to make a slurry
Either add all at 1/3 sugar depletion or split into 2 doses: 1) 1/2 at the end of lag phase (offset of fermentation), 2) 1/2 at 1/3 sugar depletion
</t>
  </si>
  <si>
    <t>Opti Red</t>
  </si>
  <si>
    <t>Organic, from inactivated yeast
May be used either at the beginning or toward the end of red wine fermentations - early for more intense colour and better tannin integration; later for smoothing out harsh tannins.
 Mix in 10x its weight in must or water.This product is partially soluble. Stir to maintain suspension before and during addition.</t>
  </si>
  <si>
    <t>From inactivate yeast
In musts from hot climates shown to improve aroma freshness, tannin intensity, and fore-mouth volume
For short-maceration reds, adds mid-palate intensity and fresher aromas. Minimizes sensations of aggressive and drying tannins.
For premium, ripe grapes also enhance aroma and tannin intensity.
Adding it late in fermentation enhances the tannin (intensity) effect</t>
  </si>
  <si>
    <t>Inactivated yeast
Add early in fermentation to minimize the risk of sluggish or stuck fermentations.
Add late to help restart a sluggish or stuck fermentation.
Suspend in water, juice or wine and mix well before adding to juice or must. If using with a stuck or sluggish fermentation, allow to settle and rack off prior to restart.</t>
  </si>
  <si>
    <t>Store in a cool and dry environment below 25°C(77°F). Product shelf-life is 3 years from manufac­turing date.</t>
  </si>
  <si>
    <t>Tartaric Acid (g)</t>
  </si>
  <si>
    <t>Lactizyme (g)</t>
  </si>
  <si>
    <t>VR Color (g)</t>
  </si>
  <si>
    <t>Fermaid O (g)</t>
  </si>
  <si>
    <t>Fermaid K (g)</t>
  </si>
  <si>
    <t>Booster Rouge (g)</t>
  </si>
  <si>
    <t>Nutrient Vit End (g)</t>
  </si>
  <si>
    <t>Inhibits lactic acid bacteria; imporves protection against stuck and sluggish fermentations
Add at crush to achieve all benefits
Use dosage up to 2nd column if ML fermentation is intended - in that case recommend Viniflora Oenos or Viniflora CH35
Mix in 10x lukewarm water and add to must. Previous instructions recommended to avoid oxidation by stirring and let the mixture soak until the powder dissolves
Should not be used in combination with bentonite or tannin</t>
  </si>
  <si>
    <t>24 months in the original, sealed package at 20C</t>
  </si>
  <si>
    <t>Instructions:</t>
  </si>
  <si>
    <t>Inputs:</t>
  </si>
  <si>
    <t>Color X (ml)</t>
  </si>
  <si>
    <t>Store at 4°C(40°F) for 1-2 years. Keep tightly sealed and refrigerated once opened.</t>
  </si>
  <si>
    <t>Alternative to ColorPro - for heavier tannin extraction in reds intended for aging
Dilute in 10x amount of cold water and sprinkle over crushed grapes</t>
  </si>
  <si>
    <t>Lallzyme EX (g)</t>
  </si>
  <si>
    <t xml:space="preserve">Alternative to EX-V - not quite clear what the difference is - looks like main use is for not fully ripe grapes or reds intended to be drunk early
Apart from colour and tannin extraction, improves juice yield and filterability 
Dissolve in 10x water, gently stir and allow to sit for a few minutes. Then add to crushed grapes
</t>
  </si>
  <si>
    <t>VR Supra (g)</t>
  </si>
  <si>
    <t>Similar use as VR Color but also claimed to improve midpalate
Inhibits oxidative enzymes in grapes affected with Botrytis</t>
  </si>
  <si>
    <t>FT Color Max (g)</t>
  </si>
  <si>
    <t>Dated expiration. Unopened, the shelf-life is 5 yyears at 18°C(65°F). Once opened, keep tightly sealed and dry.</t>
  </si>
  <si>
    <t xml:space="preserve">For colour stabilization.
Without cold soak, add at 1/2 sugar depletion; with cold soak at first pump-over (punch down for us I guess). Should be used if FT Rouge was used to soften the palate
</t>
  </si>
  <si>
    <t>FT Rouge (g)</t>
  </si>
  <si>
    <t>Dated expiration. Unopened the shelf life is 5 years at 18ºC(65ºF). Once opened keep tightly sealed and dry.</t>
  </si>
  <si>
    <t>For colour stability and structural imrpovement, also similar impact on Botrytis as VR Supra
Sprinkle directly on grapes at the crusher or add to the must during a pump-over to obtain good homogenization</t>
  </si>
  <si>
    <t>FT Rouge Soft (g)</t>
  </si>
  <si>
    <t>Gentler version of FT Rouge, particularly suitable to Pinot Noir and wines not intended for long aging
Sprinkle directly on grapes at the crusher or add to the must during a pump-over to obtain good homogenization</t>
  </si>
  <si>
    <t>Noblesse (g)</t>
  </si>
  <si>
    <t>Organic; meant to bring out friut and softness in wines, especially on the finish. Decreases tanning intensity in mid-palate
Can reduce perception of hotness in high-alcohol wines and sulfur off-odors
Mix in 10 times its weight in water or must (juice). Add during a pump-over or tank mixing. Stir to maintain suspension before and during addition.</t>
  </si>
  <si>
    <t>For difficult fermentation conditions: high Brix, low nutrients
See rehydration water below for use</t>
  </si>
  <si>
    <t>For regular fermentation conditions
See rehydration water below for use</t>
  </si>
  <si>
    <t xml:space="preserve">Make a copy of the spreadsheet for each batch
To concentrate only on the products you use, Hide rows for irrelevant producs. To display them back again, select a range of rows including the hidden ones and Unhide
Enter the input values for the batch - these are used to calculate all additions. They are marked with coloured background - orange for main values and green for optional values
If in doubt about the meaning of the value, read the comment (indicated by the small red triangle at the right corner of the cell)
If the row has more than 1 number, these are usually low and high end of the recommended range. The meaning is explained either in the cell comments or in Notes on Use
The rows are arranged in the rough timeline of application
Depending on the values, the numbers are formatted to display 1 or 2 decimal points - you can adjust the precision in Format Cells -&gt; Number -&gt; Number -&gt; Decimal Places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</si>
</sst>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
    <font>
      <sz val="10"/>
      <name val="Arial"/>
      <family val="0"/>
    </font>
    <font>
      <sz val="8"/>
      <name val="Arial"/>
      <family val="0"/>
    </font>
    <font>
      <b/>
      <sz val="10"/>
      <name val="Arial"/>
      <family val="2"/>
    </font>
    <font>
      <sz val="8"/>
      <name val="Tahoma"/>
      <family val="0"/>
    </font>
    <font>
      <sz val="9"/>
      <name val="Arial"/>
      <family val="2"/>
    </font>
    <font>
      <b/>
      <sz val="8"/>
      <name val="Arial"/>
      <family val="2"/>
    </font>
  </fonts>
  <fills count="4">
    <fill>
      <patternFill/>
    </fill>
    <fill>
      <patternFill patternType="gray125"/>
    </fill>
    <fill>
      <patternFill patternType="solid">
        <fgColor indexed="47"/>
        <bgColor indexed="64"/>
      </patternFill>
    </fill>
    <fill>
      <patternFill patternType="solid">
        <fgColor indexed="4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2" fillId="0" borderId="0" xfId="0" applyFont="1" applyAlignment="1">
      <alignment/>
    </xf>
    <xf numFmtId="164" fontId="0" fillId="0" borderId="0" xfId="0" applyNumberFormat="1" applyAlignment="1">
      <alignment/>
    </xf>
    <xf numFmtId="0" fontId="0" fillId="0" borderId="0" xfId="0" applyAlignment="1">
      <alignment wrapText="1"/>
    </xf>
    <xf numFmtId="1" fontId="0" fillId="0" borderId="0" xfId="0" applyNumberFormat="1" applyAlignment="1">
      <alignment/>
    </xf>
    <xf numFmtId="2" fontId="0" fillId="0" borderId="0" xfId="0" applyNumberFormat="1" applyAlignment="1">
      <alignment/>
    </xf>
    <xf numFmtId="0" fontId="0" fillId="2" borderId="0" xfId="0" applyFill="1" applyAlignment="1">
      <alignment/>
    </xf>
    <xf numFmtId="164" fontId="0" fillId="3" borderId="0" xfId="0" applyNumberFormat="1" applyFill="1" applyAlignment="1">
      <alignment/>
    </xf>
    <xf numFmtId="0" fontId="0" fillId="3" borderId="0" xfId="0" applyFill="1" applyAlignment="1">
      <alignment/>
    </xf>
    <xf numFmtId="0" fontId="4" fillId="0" borderId="0" xfId="0" applyFont="1" applyAlignment="1">
      <alignment wrapText="1"/>
    </xf>
    <xf numFmtId="0" fontId="4" fillId="0" borderId="0" xfId="0" applyNumberFormat="1" applyFont="1" applyAlignment="1">
      <alignment wrapText="1"/>
    </xf>
    <xf numFmtId="0" fontId="0" fillId="0" borderId="0" xfId="0" applyAlignment="1">
      <alignment wrapTex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workbookViewId="0" topLeftCell="A1">
      <selection activeCell="A1" sqref="A1"/>
    </sheetView>
  </sheetViews>
  <sheetFormatPr defaultColWidth="9.140625" defaultRowHeight="12.75"/>
  <cols>
    <col min="1" max="1" width="21.140625" style="0" customWidth="1"/>
    <col min="2" max="2" width="25.8515625" style="1" customWidth="1"/>
    <col min="3" max="3" width="17.7109375" style="0" customWidth="1"/>
    <col min="4" max="4" width="40.8515625" style="0" customWidth="1"/>
    <col min="5" max="5" width="25.140625" style="0" customWidth="1"/>
    <col min="6" max="6" width="53.8515625" style="0" customWidth="1"/>
    <col min="7" max="7" width="36.7109375" style="0" customWidth="1"/>
    <col min="8" max="8" width="28.57421875" style="0" customWidth="1"/>
  </cols>
  <sheetData>
    <row r="1" spans="1:6" ht="111" customHeight="1">
      <c r="A1" s="12" t="s">
        <v>43</v>
      </c>
      <c r="B1" s="11" t="s">
        <v>64</v>
      </c>
      <c r="C1" s="11"/>
      <c r="D1" s="11"/>
      <c r="E1" s="11"/>
      <c r="F1" s="11"/>
    </row>
    <row r="2" spans="1:6" ht="12.75">
      <c r="A2" s="12"/>
      <c r="B2" s="3"/>
      <c r="C2" s="3"/>
      <c r="D2" s="3"/>
      <c r="E2" s="3"/>
      <c r="F2" s="3"/>
    </row>
    <row r="3" spans="3:7" s="1" customFormat="1" ht="12.75">
      <c r="C3" s="1" t="s">
        <v>0</v>
      </c>
      <c r="D3" s="1" t="s">
        <v>1</v>
      </c>
      <c r="E3" s="1" t="s">
        <v>2</v>
      </c>
      <c r="F3" s="1" t="s">
        <v>6</v>
      </c>
      <c r="G3" s="1" t="s">
        <v>11</v>
      </c>
    </row>
    <row r="4" spans="2:5" ht="12.75">
      <c r="B4" s="1" t="s">
        <v>44</v>
      </c>
      <c r="C4" s="6">
        <v>50</v>
      </c>
      <c r="D4" s="6">
        <v>7</v>
      </c>
      <c r="E4" s="8">
        <v>1.5</v>
      </c>
    </row>
    <row r="5" ht="12.75"/>
    <row r="6" spans="2:7" ht="153">
      <c r="B6" s="1" t="s">
        <v>35</v>
      </c>
      <c r="C6" s="2">
        <f>(C4/100*D4*3.79)*10/100</f>
        <v>1.3265</v>
      </c>
      <c r="D6" s="2">
        <f>(C4/100*D4*3.79)*20/100</f>
        <v>2.653</v>
      </c>
      <c r="E6" s="2">
        <f>(C4/100*D4*3.79)*50/100</f>
        <v>6.6325</v>
      </c>
      <c r="F6" s="3" t="s">
        <v>41</v>
      </c>
      <c r="G6" s="3" t="s">
        <v>42</v>
      </c>
    </row>
    <row r="7" spans="2:4" ht="12.75">
      <c r="B7" s="1" t="s">
        <v>34</v>
      </c>
      <c r="C7" s="6">
        <v>1</v>
      </c>
      <c r="D7" s="2">
        <f>(C4/100*D4*3.79)*C7</f>
        <v>13.265</v>
      </c>
    </row>
    <row r="8" ht="12.75">
      <c r="A8" s="1" t="s">
        <v>21</v>
      </c>
    </row>
    <row r="9" spans="1:7" ht="51">
      <c r="A9" s="1"/>
      <c r="B9" s="1" t="s">
        <v>12</v>
      </c>
      <c r="C9">
        <f>60/2000*C4</f>
        <v>1.5</v>
      </c>
      <c r="D9">
        <f>100/2000*C4</f>
        <v>2.5</v>
      </c>
      <c r="F9" s="3" t="s">
        <v>14</v>
      </c>
      <c r="G9" s="3" t="s">
        <v>13</v>
      </c>
    </row>
    <row r="10" spans="1:7" ht="51">
      <c r="A10" s="1"/>
      <c r="B10" s="1" t="s">
        <v>45</v>
      </c>
      <c r="C10">
        <f>60/2000*C4</f>
        <v>1.5</v>
      </c>
      <c r="D10">
        <f>100/2000*C4</f>
        <v>2.5</v>
      </c>
      <c r="F10" s="3" t="s">
        <v>47</v>
      </c>
      <c r="G10" s="9" t="s">
        <v>46</v>
      </c>
    </row>
    <row r="11" spans="1:7" ht="89.25">
      <c r="A11" s="1"/>
      <c r="B11" s="1" t="s">
        <v>16</v>
      </c>
      <c r="C11">
        <f>10/2000*C4</f>
        <v>0.25</v>
      </c>
      <c r="D11">
        <f>20/2000*C4</f>
        <v>0.5</v>
      </c>
      <c r="F11" s="3" t="s">
        <v>17</v>
      </c>
      <c r="G11" s="3" t="s">
        <v>15</v>
      </c>
    </row>
    <row r="12" spans="1:7" ht="89.25">
      <c r="A12" s="1"/>
      <c r="B12" s="1" t="s">
        <v>48</v>
      </c>
      <c r="C12" s="5">
        <f>15/2000*C4</f>
        <v>0.375</v>
      </c>
      <c r="D12" s="5">
        <f>30/2000*C4</f>
        <v>0.75</v>
      </c>
      <c r="F12" s="3" t="s">
        <v>49</v>
      </c>
      <c r="G12" s="3" t="s">
        <v>15</v>
      </c>
    </row>
    <row r="13" spans="1:7" ht="89.25">
      <c r="A13" s="1"/>
      <c r="B13" s="1" t="s">
        <v>18</v>
      </c>
      <c r="C13" s="5">
        <f>3/(100*2.2)*C4</f>
        <v>0.6818181818181817</v>
      </c>
      <c r="D13" s="5">
        <f>4/(100*2.2)*C4</f>
        <v>0.9090909090909091</v>
      </c>
      <c r="E13" s="5">
        <f>5/(100*2.2)*C4</f>
        <v>1.1363636363636362</v>
      </c>
      <c r="F13" s="3" t="s">
        <v>19</v>
      </c>
      <c r="G13" s="3" t="s">
        <v>20</v>
      </c>
    </row>
    <row r="14" ht="12.75">
      <c r="A14" s="1" t="s">
        <v>22</v>
      </c>
    </row>
    <row r="15" spans="1:7" ht="38.25">
      <c r="A15" t="s">
        <v>4</v>
      </c>
      <c r="B15" s="1" t="s">
        <v>7</v>
      </c>
      <c r="C15" s="2">
        <f>1.25*D18</f>
        <v>6.217968750000001</v>
      </c>
      <c r="F15" s="3" t="s">
        <v>62</v>
      </c>
      <c r="G15" s="9" t="s">
        <v>26</v>
      </c>
    </row>
    <row r="16" spans="1:7" ht="36">
      <c r="A16" t="s">
        <v>5</v>
      </c>
      <c r="B16" s="1" t="s">
        <v>8</v>
      </c>
      <c r="C16" s="2">
        <f>1.25*D18</f>
        <v>6.217968750000001</v>
      </c>
      <c r="F16" s="3" t="s">
        <v>63</v>
      </c>
      <c r="G16" s="9" t="s">
        <v>26</v>
      </c>
    </row>
    <row r="17" spans="2:6" ht="89.25">
      <c r="B17" s="1" t="s">
        <v>9</v>
      </c>
      <c r="C17" s="4">
        <f>20*C15</f>
        <v>124.35937500000001</v>
      </c>
      <c r="F17" s="3" t="s">
        <v>10</v>
      </c>
    </row>
    <row r="18" spans="2:4" ht="12.75">
      <c r="B18" s="1" t="s">
        <v>3</v>
      </c>
      <c r="C18" s="2">
        <f>C4/100*D4*3.79*25/100*E4</f>
        <v>4.974375</v>
      </c>
      <c r="D18" s="7">
        <f>C18</f>
        <v>4.974375</v>
      </c>
    </row>
    <row r="19" ht="12.75">
      <c r="A19" s="1" t="s">
        <v>23</v>
      </c>
    </row>
    <row r="20" spans="2:7" ht="114.75">
      <c r="B20" s="1" t="s">
        <v>36</v>
      </c>
      <c r="C20" s="2">
        <f>(C4/100*D4*3.79)*10/100</f>
        <v>1.3265</v>
      </c>
      <c r="D20" s="2">
        <f>(C4/100*D4*3.79)*20/100</f>
        <v>2.653</v>
      </c>
      <c r="E20" s="2">
        <f>(C4/100*D4*3.79)*30/100</f>
        <v>3.9795000000000003</v>
      </c>
      <c r="F20" s="3" t="s">
        <v>24</v>
      </c>
      <c r="G20" s="3" t="s">
        <v>20</v>
      </c>
    </row>
    <row r="21" spans="2:7" ht="51">
      <c r="B21" s="1" t="s">
        <v>50</v>
      </c>
      <c r="C21" s="2">
        <f>(C4/100*D4*3.79)*10/100</f>
        <v>1.3265</v>
      </c>
      <c r="D21" s="2">
        <f>(C4/100*D4*3.79)*20/100</f>
        <v>2.653</v>
      </c>
      <c r="E21" s="2">
        <f>(C4/100*D4*3.79)*40/100</f>
        <v>5.306</v>
      </c>
      <c r="F21" s="3" t="s">
        <v>51</v>
      </c>
      <c r="G21" s="3"/>
    </row>
    <row r="22" spans="2:7" ht="63.75">
      <c r="B22" s="1" t="s">
        <v>52</v>
      </c>
      <c r="C22" s="2">
        <f>(C4/100*D4*3.79)*10/100</f>
        <v>1.3265</v>
      </c>
      <c r="D22" s="2">
        <f>(C4/100*D4*3.79)*30/100</f>
        <v>3.9795000000000003</v>
      </c>
      <c r="E22" s="2"/>
      <c r="F22" s="3" t="s">
        <v>54</v>
      </c>
      <c r="G22" s="9" t="s">
        <v>53</v>
      </c>
    </row>
    <row r="23" spans="2:7" ht="63.75">
      <c r="B23" s="1" t="s">
        <v>55</v>
      </c>
      <c r="C23" s="2">
        <f>(C4/100*D4*3.79)*20/100</f>
        <v>2.653</v>
      </c>
      <c r="D23" s="2">
        <f>(C4/100*D4*3.79)*50/100</f>
        <v>6.6325</v>
      </c>
      <c r="E23" s="2"/>
      <c r="F23" s="3" t="s">
        <v>57</v>
      </c>
      <c r="G23" s="9" t="s">
        <v>56</v>
      </c>
    </row>
    <row r="24" spans="2:7" ht="63.75">
      <c r="B24" s="1" t="s">
        <v>58</v>
      </c>
      <c r="C24" s="2">
        <f>(C4/100*D4*3.79)*20/100</f>
        <v>2.653</v>
      </c>
      <c r="D24" s="2">
        <f>(C4/100*D4*3.79)*50/100</f>
        <v>6.6325</v>
      </c>
      <c r="E24" s="2"/>
      <c r="F24" s="3" t="s">
        <v>59</v>
      </c>
      <c r="G24" s="9" t="s">
        <v>56</v>
      </c>
    </row>
    <row r="25" ht="12.75">
      <c r="A25" s="1" t="s">
        <v>25</v>
      </c>
    </row>
    <row r="26" spans="2:9" ht="76.5">
      <c r="B26" s="1" t="s">
        <v>37</v>
      </c>
      <c r="C26" s="2">
        <f>(C4/100*D4*3.79)*40/100</f>
        <v>5.306</v>
      </c>
      <c r="F26" s="3" t="s">
        <v>27</v>
      </c>
      <c r="G26" s="9" t="s">
        <v>26</v>
      </c>
      <c r="I26">
        <f>C18</f>
        <v>4.974375</v>
      </c>
    </row>
    <row r="27" spans="2:7" ht="89.25">
      <c r="B27" s="1" t="s">
        <v>38</v>
      </c>
      <c r="C27" s="2">
        <f>(C4/100*D4*3.79)*25/100</f>
        <v>3.31625</v>
      </c>
      <c r="F27" s="3" t="s">
        <v>28</v>
      </c>
      <c r="G27" s="9" t="s">
        <v>26</v>
      </c>
    </row>
    <row r="28" spans="2:7" ht="102">
      <c r="B28" s="1" t="s">
        <v>29</v>
      </c>
      <c r="C28" s="2">
        <f>227/2000*C4</f>
        <v>5.675</v>
      </c>
      <c r="D28" s="2">
        <f>(C4/100*D4*3.79)*20/100</f>
        <v>2.653</v>
      </c>
      <c r="E28" s="2">
        <f>(C4/100*D4*3.79)*30/100</f>
        <v>3.9795000000000003</v>
      </c>
      <c r="F28" s="3" t="s">
        <v>30</v>
      </c>
      <c r="G28" s="9" t="s">
        <v>26</v>
      </c>
    </row>
    <row r="29" spans="2:7" ht="127.5">
      <c r="B29" s="1" t="s">
        <v>39</v>
      </c>
      <c r="C29" s="2">
        <f>(C4/100*D4*3.79)*30/100</f>
        <v>3.9795000000000003</v>
      </c>
      <c r="F29" s="3" t="s">
        <v>31</v>
      </c>
      <c r="G29" s="9" t="s">
        <v>26</v>
      </c>
    </row>
    <row r="30" spans="2:7" ht="114.75">
      <c r="B30" s="1" t="s">
        <v>40</v>
      </c>
      <c r="C30" s="2">
        <f>(C4/100*D4*3.79)*30/100</f>
        <v>3.9795000000000003</v>
      </c>
      <c r="D30" s="2">
        <f>(C4/100*D4*3.79)*40/100</f>
        <v>5.306</v>
      </c>
      <c r="F30" s="3" t="s">
        <v>32</v>
      </c>
      <c r="G30" s="10" t="s">
        <v>33</v>
      </c>
    </row>
    <row r="31" spans="2:7" ht="102">
      <c r="B31" s="1" t="s">
        <v>60</v>
      </c>
      <c r="C31" s="2">
        <f>(C4/100*D4*3.79)*30/100</f>
        <v>3.9795000000000003</v>
      </c>
      <c r="F31" s="3" t="s">
        <v>61</v>
      </c>
      <c r="G31" s="9" t="s">
        <v>26</v>
      </c>
    </row>
  </sheetData>
  <mergeCells count="1">
    <mergeCell ref="B1:F1"/>
  </mergeCells>
  <printOptions/>
  <pageMargins left="0.75" right="0.75" top="1" bottom="1" header="0.5" footer="0.5"/>
  <pageSetup horizontalDpi="90" verticalDpi="9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Chateau 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Fermentation Additions</dc:title>
  <dc:subject/>
  <dc:creator>Pepe Kubon</dc:creator>
  <cp:keywords/>
  <dc:description/>
  <cp:lastModifiedBy>IR</cp:lastModifiedBy>
  <dcterms:created xsi:type="dcterms:W3CDTF">2013-09-26T05:27:03Z</dcterms:created>
  <dcterms:modified xsi:type="dcterms:W3CDTF">2013-09-27T01:58:22Z</dcterms:modified>
  <cp:category/>
  <cp:version/>
  <cp:contentType/>
  <cp:contentStatus/>
</cp:coreProperties>
</file>