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70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3214a16c9c055f/Documents/"/>
    </mc:Choice>
  </mc:AlternateContent>
  <xr:revisionPtr revIDLastSave="0" documentId="8_{85D86599-9E94-45A9-9266-6726AC89F4BD}" xr6:coauthVersionLast="46" xr6:coauthVersionMax="46" xr10:uidLastSave="{00000000-0000-0000-0000-000000000000}"/>
  <bookViews>
    <workbookView xWindow="-28920" yWindow="-120" windowWidth="29040" windowHeight="16440" xr2:uid="{00000000-000D-0000-FFFF-FFFF00000000}"/>
  </bookViews>
  <sheets>
    <sheet name="YAN Cal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3" i="1" l="1"/>
  <c r="H64" i="1"/>
  <c r="I62" i="1"/>
  <c r="H33" i="1"/>
  <c r="J62" i="1"/>
  <c r="K62" i="1"/>
  <c r="E93" i="1"/>
  <c r="I58" i="1"/>
  <c r="J58" i="1"/>
  <c r="K58" i="1"/>
  <c r="E92" i="1"/>
  <c r="I56" i="1"/>
  <c r="J56" i="1"/>
  <c r="K56" i="1"/>
  <c r="E90" i="1"/>
  <c r="I57" i="1"/>
  <c r="J57" i="1"/>
  <c r="K57" i="1"/>
  <c r="E91" i="1"/>
  <c r="I71" i="1"/>
  <c r="J71" i="1"/>
  <c r="K71" i="1"/>
  <c r="J45" i="1"/>
  <c r="I45" i="1"/>
  <c r="K45" i="1"/>
  <c r="J79" i="1"/>
  <c r="I79" i="1"/>
  <c r="K79" i="1"/>
  <c r="E94" i="1"/>
  <c r="E89" i="1"/>
  <c r="H91" i="1"/>
  <c r="E95" i="1"/>
  <c r="H36" i="1"/>
  <c r="H23" i="1"/>
  <c r="H35" i="1"/>
  <c r="H84" i="1"/>
  <c r="H65" i="1"/>
  <c r="H66" i="1"/>
</calcChain>
</file>

<file path=xl/sharedStrings.xml><?xml version="1.0" encoding="utf-8"?>
<sst xmlns="http://schemas.openxmlformats.org/spreadsheetml/2006/main" count="399" uniqueCount="278">
  <si>
    <t>Volume</t>
  </si>
  <si>
    <t>g/hL</t>
  </si>
  <si>
    <t>YAN</t>
  </si>
  <si>
    <t>25g/hL   =  25 yan</t>
  </si>
  <si>
    <t>50g/hL   =  50 yan</t>
  </si>
  <si>
    <t xml:space="preserve"> </t>
  </si>
  <si>
    <t>hL Volume</t>
  </si>
  <si>
    <t>BRIX</t>
  </si>
  <si>
    <t>Additional Yan required</t>
  </si>
  <si>
    <t>Nutrient Vit End</t>
  </si>
  <si>
    <t>*YAN</t>
  </si>
  <si>
    <t>Yeast Variety</t>
  </si>
  <si>
    <t>Alcohol % Tolerance</t>
  </si>
  <si>
    <t>Temperature Range F</t>
  </si>
  <si>
    <t>Fermentation Speed</t>
  </si>
  <si>
    <t>Suggested Multiplier Index</t>
  </si>
  <si>
    <t>UVA 43</t>
  </si>
  <si>
    <t>18+</t>
  </si>
  <si>
    <t>Fast</t>
  </si>
  <si>
    <t xml:space="preserve">Low </t>
  </si>
  <si>
    <t>71-B</t>
  </si>
  <si>
    <t>59 - 58</t>
  </si>
  <si>
    <t>Mod</t>
  </si>
  <si>
    <t>Low</t>
  </si>
  <si>
    <t>EC 1118</t>
  </si>
  <si>
    <t>50 - 86</t>
  </si>
  <si>
    <t>K1 (V1116)</t>
  </si>
  <si>
    <t>50 - 95</t>
  </si>
  <si>
    <t xml:space="preserve">QA 23 </t>
  </si>
  <si>
    <t>59 - 90</t>
  </si>
  <si>
    <t>DV 10</t>
  </si>
  <si>
    <t>D-21</t>
  </si>
  <si>
    <t>D-47</t>
  </si>
  <si>
    <t>59 - 68</t>
  </si>
  <si>
    <t>D-80</t>
  </si>
  <si>
    <t>59 - 82</t>
  </si>
  <si>
    <t>Medium</t>
  </si>
  <si>
    <t>D-254</t>
  </si>
  <si>
    <t>54 - 82</t>
  </si>
  <si>
    <t xml:space="preserve">Syrah </t>
  </si>
  <si>
    <t>ICV GRE</t>
  </si>
  <si>
    <t>R-HST</t>
  </si>
  <si>
    <t>50 -86</t>
  </si>
  <si>
    <t>RC 212</t>
  </si>
  <si>
    <t>68 - 90</t>
  </si>
  <si>
    <t>High</t>
  </si>
  <si>
    <t>BA11</t>
  </si>
  <si>
    <t>50 - 77</t>
  </si>
  <si>
    <t>CY-3079</t>
  </si>
  <si>
    <t>59 - 80</t>
  </si>
  <si>
    <t>BM-45</t>
  </si>
  <si>
    <t>59 - 86</t>
  </si>
  <si>
    <t>L2056</t>
  </si>
  <si>
    <t>L2226</t>
  </si>
  <si>
    <t>W-15</t>
  </si>
  <si>
    <t>50 - 81</t>
  </si>
  <si>
    <t>Step 1.</t>
  </si>
  <si>
    <t>Step 2</t>
  </si>
  <si>
    <t>Step 3</t>
  </si>
  <si>
    <t>mgN/L</t>
  </si>
  <si>
    <t>Step 4</t>
  </si>
  <si>
    <t>Step 5</t>
  </si>
  <si>
    <t>Step 6</t>
  </si>
  <si>
    <t>grams</t>
  </si>
  <si>
    <t>Step 7</t>
  </si>
  <si>
    <t>Less</t>
  </si>
  <si>
    <t>Less total YAN addition needed</t>
  </si>
  <si>
    <t xml:space="preserve"> TOTAL YAN ADDITION  NEEDED</t>
  </si>
  <si>
    <t>S.G.</t>
  </si>
  <si>
    <t>Litres</t>
  </si>
  <si>
    <r>
      <t xml:space="preserve"> Supplimenting with DAP</t>
    </r>
    <r>
      <rPr>
        <sz val="12"/>
        <color indexed="10"/>
        <rFont val="Arial"/>
        <family val="2"/>
      </rPr>
      <t xml:space="preserve"> if needed</t>
    </r>
  </si>
  <si>
    <t>DAP</t>
  </si>
  <si>
    <t xml:space="preserve">Total YAN addition needed   </t>
  </si>
  <si>
    <r>
      <t xml:space="preserve">   Enter Must Volume</t>
    </r>
    <r>
      <rPr>
        <b/>
        <sz val="12"/>
        <color indexed="10"/>
        <rFont val="Calibri"/>
        <family val="2"/>
      </rPr>
      <t xml:space="preserve"> litres</t>
    </r>
  </si>
  <si>
    <t>Remove existing examples</t>
  </si>
  <si>
    <t>10</t>
  </si>
  <si>
    <t>11</t>
  </si>
  <si>
    <t>12</t>
  </si>
  <si>
    <t>13</t>
  </si>
  <si>
    <t>14</t>
  </si>
  <si>
    <t>Dineen</t>
  </si>
  <si>
    <t>Cab Fr</t>
  </si>
  <si>
    <t>Cab Sauv</t>
  </si>
  <si>
    <t>Syrah</t>
  </si>
  <si>
    <t>Kiona</t>
  </si>
  <si>
    <t>Viognier</t>
  </si>
  <si>
    <t>Sangiovese</t>
  </si>
  <si>
    <t>Cab sauv</t>
  </si>
  <si>
    <t xml:space="preserve">Meek </t>
  </si>
  <si>
    <t>Merlot</t>
  </si>
  <si>
    <t>Malbec</t>
  </si>
  <si>
    <t>Grenache</t>
  </si>
  <si>
    <t>Sheridan</t>
  </si>
  <si>
    <t>Spenker</t>
  </si>
  <si>
    <t>Zin</t>
  </si>
  <si>
    <t>Historical YAN Results by Vineyard</t>
  </si>
  <si>
    <t>Riesling</t>
  </si>
  <si>
    <t>Carmenere</t>
  </si>
  <si>
    <t>06 -'09</t>
  </si>
  <si>
    <t>Additional notes</t>
  </si>
  <si>
    <t xml:space="preserve">want to ferment to dryness, you will want adequate nutrients. If you are fermenting wine that you want to stop with some residual  </t>
  </si>
  <si>
    <t xml:space="preserve"> Delete any existing data in red boxes not wanted.  Enter your data in the red boxes. </t>
  </si>
  <si>
    <t>Enter Must Inital YAN</t>
  </si>
  <si>
    <t>Step 2.</t>
  </si>
  <si>
    <t>White grape weight   Lbs</t>
  </si>
  <si>
    <t>Red grape weight     Lbs</t>
  </si>
  <si>
    <t>hL</t>
  </si>
  <si>
    <t>Pot Alc %</t>
  </si>
  <si>
    <t>Yakima</t>
  </si>
  <si>
    <t>Lodi.ca</t>
  </si>
  <si>
    <t>Typical Nitrogen Requirements of Different Yeasts</t>
  </si>
  <si>
    <t>Or  click Tools, then Protection, then Unprotect Sheet</t>
  </si>
  <si>
    <t>Petit Verdot</t>
  </si>
  <si>
    <t>30 L/h#</t>
  </si>
  <si>
    <t>25L/h#</t>
  </si>
  <si>
    <t>Chardonnay</t>
  </si>
  <si>
    <t>Naramata, BC</t>
  </si>
  <si>
    <t>G.Duncan Vin</t>
  </si>
  <si>
    <t>J Rayner Vin</t>
  </si>
  <si>
    <t>syrah</t>
  </si>
  <si>
    <t>Late Nutrient Additions</t>
  </si>
  <si>
    <t>Target YAN Based on Brix and yeast demand</t>
  </si>
  <si>
    <t>Med</t>
  </si>
  <si>
    <t>Brix 25        250g/L</t>
  </si>
  <si>
    <t>Brix 21        210g/L</t>
  </si>
  <si>
    <t>Brix 22        220g/L</t>
  </si>
  <si>
    <t>Brix 23        230g/L</t>
  </si>
  <si>
    <t>Brix 24        240g/L</t>
  </si>
  <si>
    <t>Brix 26        260g/L</t>
  </si>
  <si>
    <t>Brix 27        270g/L</t>
  </si>
  <si>
    <t xml:space="preserve">       YAN  Target</t>
  </si>
  <si>
    <t>Pinot Gris</t>
  </si>
  <si>
    <t>Deep Roots Vin</t>
  </si>
  <si>
    <t>280 / 386*</t>
  </si>
  <si>
    <t>* 1 day skin contact</t>
  </si>
  <si>
    <t>Stimula Sauvignon Blanc</t>
  </si>
  <si>
    <t>Stimula Chardonnay</t>
  </si>
  <si>
    <t>&gt;</t>
  </si>
  <si>
    <t>Enter</t>
  </si>
  <si>
    <t>Desired</t>
  </si>
  <si>
    <t>Dose</t>
  </si>
  <si>
    <t>Rate</t>
  </si>
  <si>
    <t xml:space="preserve">           Nutrient Additions</t>
  </si>
  <si>
    <t xml:space="preserve">Volume </t>
  </si>
  <si>
    <t>Total wt For</t>
  </si>
  <si>
    <t xml:space="preserve"> 5 g/hL   =  YAN  10  </t>
  </si>
  <si>
    <t xml:space="preserve"> 10 g/hL =  YAN  20</t>
  </si>
  <si>
    <t xml:space="preserve"> 20 g/hL =  YAN  40 </t>
  </si>
  <si>
    <t xml:space="preserve"> 30 g/hL =  YAN  60  </t>
  </si>
  <si>
    <t xml:space="preserve"> 40 g/hL =  YAN  80  </t>
  </si>
  <si>
    <t xml:space="preserve">DAP gives  a YAN Value  2 x it's weight </t>
  </si>
  <si>
    <t xml:space="preserve">Desired </t>
  </si>
  <si>
    <t>Using Fermaid-K at Dose Rate</t>
  </si>
  <si>
    <t xml:space="preserve">   SUMMARY</t>
  </si>
  <si>
    <t>Grams</t>
  </si>
  <si>
    <t>112**</t>
  </si>
  <si>
    <t>**Whole berry press</t>
  </si>
  <si>
    <t>Kalala Vin</t>
  </si>
  <si>
    <t>WestBank, BC</t>
  </si>
  <si>
    <t>Gewurz</t>
  </si>
  <si>
    <t>Gew II</t>
  </si>
  <si>
    <t>397*</t>
  </si>
  <si>
    <t># 4 day skin contact</t>
  </si>
  <si>
    <t>#230</t>
  </si>
  <si>
    <t>Sauv Bl</t>
  </si>
  <si>
    <t>Oliver</t>
  </si>
  <si>
    <t>Per</t>
  </si>
  <si>
    <t>257*</t>
  </si>
  <si>
    <r>
      <t>Fermaid-O</t>
    </r>
    <r>
      <rPr>
        <sz val="11"/>
        <color indexed="8"/>
        <rFont val="Arial"/>
        <family val="2"/>
      </rPr>
      <t xml:space="preserve"> at g/hL Dose Rate</t>
    </r>
  </si>
  <si>
    <t>20 g/hL   =    8  yan,  Theoretical 32 - 48          </t>
  </si>
  <si>
    <t xml:space="preserve">30 g/hL   =  12  yan,  Theoretical 48 - 72      </t>
  </si>
  <si>
    <t xml:space="preserve">40 g/hL   =  16 yan ,  Theoretical 64 - 96     </t>
  </si>
  <si>
    <t xml:space="preserve">50 g/hL   =  20 yan,   Theoretical 80 - 120      </t>
  </si>
  <si>
    <t>Average</t>
  </si>
  <si>
    <t xml:space="preserve">Theoretical </t>
  </si>
  <si>
    <t>10 g/hL   =    4  yan,  Theoretical 16 - 24</t>
  </si>
  <si>
    <t>Read  Addition amounts in grams for all relevant nutrients.</t>
  </si>
  <si>
    <t xml:space="preserve">Enter your desired YAN target in step 1. You can take into account the style of wine you are making. Eg, if you are making table wine that you </t>
  </si>
  <si>
    <t xml:space="preserve">Some historical YAN values are shown in chart for possible use if no YAN is available and also to show the irregularity of YAN </t>
  </si>
  <si>
    <r>
      <rPr>
        <b/>
        <sz val="11"/>
        <color theme="1"/>
        <rFont val="Calibri"/>
        <family val="2"/>
        <scheme val="minor"/>
      </rPr>
      <t>Fermaid-O, Stimula Sauvignon Blanc, and Stimula Chardonnay</t>
    </r>
    <r>
      <rPr>
        <sz val="11"/>
        <color theme="1"/>
        <rFont val="Calibri"/>
        <family val="2"/>
        <scheme val="minor"/>
      </rPr>
      <t>,   You can enter YAN value other than suggested amounts shown.</t>
    </r>
  </si>
  <si>
    <t>The Addition Dose Rate to estimated average YAN ratio calculation is averaged at 5 times the dose rate.</t>
  </si>
  <si>
    <t xml:space="preserve"> If Using Go-Ferm or Go-Ferm Protect Evolution at Dose Rate</t>
  </si>
  <si>
    <t>Enter theoretical YAN supplied for dose rate 1.25 x yeast weight</t>
  </si>
  <si>
    <t>Minimum total YAN required for 21 Brix alcoholic ferment is 158 -260mg Nitrogen /L depending on yeast used.</t>
  </si>
  <si>
    <t>Go-Ferm or Go-Ferm Protect Evolution</t>
  </si>
  <si>
    <t>For Yeast needs</t>
  </si>
  <si>
    <t xml:space="preserve">Adddition Timing </t>
  </si>
  <si>
    <t>Stimula Sauv Bl</t>
  </si>
  <si>
    <t>Fermaid-O</t>
  </si>
  <si>
    <t xml:space="preserve">Average  </t>
  </si>
  <si>
    <t>Add at 2-3 Brix drop</t>
  </si>
  <si>
    <t>Add at Start of Ferment to 1/3rd Sugar Depletion</t>
  </si>
  <si>
    <t>Add at 1/3rd Sugar Depletion</t>
  </si>
  <si>
    <t>Step 8</t>
  </si>
  <si>
    <t>Step 9</t>
  </si>
  <si>
    <t>ADDITION TIMING  -  See notes column L</t>
  </si>
  <si>
    <t>Step 3.</t>
  </si>
  <si>
    <t>It is highly recommended to use a yeast hydration nutrient like Go-Ferm Protect Evolution because it helps the yeast to make a very</t>
  </si>
  <si>
    <r>
      <rPr>
        <b/>
        <sz val="11"/>
        <color theme="1"/>
        <rFont val="Calibri"/>
        <family val="2"/>
        <scheme val="minor"/>
      </rPr>
      <t>DAP</t>
    </r>
    <r>
      <rPr>
        <sz val="11"/>
        <color theme="1"/>
        <rFont val="Calibri"/>
        <family val="2"/>
        <scheme val="minor"/>
      </rPr>
      <t xml:space="preserve"> -         YAN produced from DAP is twice it's weight dose rate. Values can be entered other than suggested numbers.</t>
    </r>
  </si>
  <si>
    <t>if ferment is sluggish</t>
  </si>
  <si>
    <t xml:space="preserve">At yeast hydration </t>
  </si>
  <si>
    <t>It is suggested to avoid using DAP because it is known to suppress character</t>
  </si>
  <si>
    <t>Cross Evolution</t>
  </si>
  <si>
    <t>57 - 68</t>
  </si>
  <si>
    <t>RP15</t>
  </si>
  <si>
    <t>68 - 86</t>
  </si>
  <si>
    <t>Rhone 4600</t>
  </si>
  <si>
    <t>55 - 95</t>
  </si>
  <si>
    <t>Yeast Nitrogen Needs</t>
  </si>
  <si>
    <r>
      <t xml:space="preserve">YAN-  It is highly recommended that the YAN of each must be </t>
    </r>
    <r>
      <rPr>
        <b/>
        <sz val="11"/>
        <color theme="1"/>
        <rFont val="Calibri"/>
        <family val="2"/>
        <scheme val="minor"/>
      </rPr>
      <t>tested</t>
    </r>
    <r>
      <rPr>
        <sz val="11"/>
        <color theme="1"/>
        <rFont val="Calibri"/>
        <family val="2"/>
        <scheme val="minor"/>
      </rPr>
      <t xml:space="preserve"> before starting fermentation.</t>
    </r>
  </si>
  <si>
    <t xml:space="preserve">healthy start. The stated YAN from Go-Ferm and Protect Evo at dose rate 30g/hL is only 10, but being an organic nutrient it should behave like Fermaid-O and   </t>
  </si>
  <si>
    <t>and have a  higher YAN value.  I am suggesting it be a conservative YAN of 30 for the dose rate of 30g/hL.</t>
  </si>
  <si>
    <t>The suggested YAN value stated for organic nitrogen by the maufacturer is stated at 4 -6 times.</t>
  </si>
  <si>
    <t>Fermaid-K does contain some DAP, but resent research indicates that excessive use of DAP can suppress fruit and character.</t>
  </si>
  <si>
    <t>Very important to enter the must volume so formulas will compute properly.</t>
  </si>
  <si>
    <t>Important</t>
  </si>
  <si>
    <t xml:space="preserve">Nutrient Vit End at dose rate 30g/hl theoretical YAN 20  </t>
  </si>
  <si>
    <t>If Used Enter Theoretical YAN 20</t>
  </si>
  <si>
    <t>Melody</t>
  </si>
  <si>
    <t>50 - 90</t>
  </si>
  <si>
    <t>X-Thiol</t>
  </si>
  <si>
    <t>55 - 72</t>
  </si>
  <si>
    <t>Enter  one YAN Target based on Brix/SG</t>
  </si>
  <si>
    <t xml:space="preserve">Stimula Sauvignon Blanc </t>
  </si>
  <si>
    <t xml:space="preserve">Stimula Chardonnay </t>
  </si>
  <si>
    <t>Rubino Extra</t>
  </si>
  <si>
    <t>17+</t>
  </si>
  <si>
    <t>60 - 90</t>
  </si>
  <si>
    <t>Calculate Nutrients  in steps  5 to 8</t>
  </si>
  <si>
    <t>This spreadsheet is locked to prevent accidental deletion of data except in the red boxes.</t>
  </si>
  <si>
    <t>To unlock to make format changes: go to Home, then click Format Cells and click Unprotect sheet.</t>
  </si>
  <si>
    <t>While there are many factors that help to produce healthy fermentations, this YAN Addition calculator will give nitrogen nutrient addition amounts.</t>
  </si>
  <si>
    <r>
      <t xml:space="preserve">Enter the </t>
    </r>
    <r>
      <rPr>
        <b/>
        <sz val="11"/>
        <color theme="1"/>
        <rFont val="Calibri"/>
        <family val="2"/>
        <scheme val="minor"/>
      </rPr>
      <t>Yeast Multiplier Index Factor</t>
    </r>
    <r>
      <rPr>
        <sz val="11"/>
        <color theme="1"/>
        <rFont val="Calibri"/>
        <family val="2"/>
        <scheme val="minor"/>
      </rPr>
      <t xml:space="preserve"> for the yeast you intend to use. If the must YAN is quite low and the yeast is a high nutrient required yeast,</t>
    </r>
  </si>
  <si>
    <t>You can enter one or all three products if you feel the need and intended goal.</t>
  </si>
  <si>
    <t>Calculate YAN Addition Requirement</t>
  </si>
  <si>
    <t>See additional notes below step 9.</t>
  </si>
  <si>
    <r>
      <rPr>
        <b/>
        <sz val="14"/>
        <color indexed="10"/>
        <rFont val="Calibri"/>
        <family val="2"/>
      </rPr>
      <t>Complete all Steps 1 - 8,  directions in Red, adjust numbers in red boxes.   Read results in Step 9.</t>
    </r>
    <r>
      <rPr>
        <b/>
        <sz val="12"/>
        <color indexed="10"/>
        <rFont val="Calibri"/>
        <family val="2"/>
      </rPr>
      <t xml:space="preserve">  </t>
    </r>
  </si>
  <si>
    <t xml:space="preserve">TOTAL Calculator YAN ADDITION   </t>
  </si>
  <si>
    <t>Chart ---&gt;</t>
  </si>
  <si>
    <r>
      <t xml:space="preserve">YAN Nutrient Addition CALCULATOR  </t>
    </r>
    <r>
      <rPr>
        <b/>
        <sz val="11"/>
        <color indexed="8"/>
        <rFont val="Calibri"/>
        <family val="2"/>
      </rPr>
      <t xml:space="preserve">                                            Created by Clem Joyce - 2021 Version</t>
    </r>
  </si>
  <si>
    <t>Excellent  Article on Yeast Nutrients at  https://www.vawa.net/winemaking-articles/Lallemand%20Yeast%20Nutrition.pdf</t>
  </si>
  <si>
    <t>Add no DAP in last 10 Brix of Ferment</t>
  </si>
  <si>
    <t>YESO</t>
  </si>
  <si>
    <t>Tango Malbec</t>
  </si>
  <si>
    <t>Yeast Nitrogen Requirements</t>
  </si>
  <si>
    <t>YAN is a small part of the total fermentation process. Also consider initial sugar, temperature, oxygen, and turbity.</t>
  </si>
  <si>
    <t>*</t>
  </si>
  <si>
    <t>Strongly suggest using Go-Ferm Protect Evolution</t>
  </si>
  <si>
    <t xml:space="preserve">If YAN addition is greater than 150mg/L, suggest using a yeast with a lower nitrogen requirement. </t>
  </si>
  <si>
    <t>Add at 1/4 to 1/3rd of Ferment</t>
  </si>
  <si>
    <t>Enter Yeast Multiplier Index for yeast strain from Chart  .75 - 1.4</t>
  </si>
  <si>
    <t>select a YAN target slightly short of suggested Brix YAN needed. Some yeast will not easily stop, so select a yeast for your desired style.</t>
  </si>
  <si>
    <t>sugar, you can use a minimal amount of nutrient after growth phase, so yeast will stall before dryness.   If so desired,</t>
  </si>
  <si>
    <t xml:space="preserve">          (*Enter Minimum 100 for reds)</t>
  </si>
  <si>
    <t xml:space="preserve">from year to year and the importance of testing. My resent study shows an increase of approx 100mgN/L in crushed Chardonnay and Gewurz with one day skin contact. </t>
  </si>
  <si>
    <r>
      <rPr>
        <b/>
        <sz val="11"/>
        <color theme="1"/>
        <rFont val="Calibri"/>
        <family val="2"/>
        <scheme val="minor"/>
      </rPr>
      <t>Fermaid-K</t>
    </r>
    <r>
      <rPr>
        <sz val="11"/>
        <color theme="1"/>
        <rFont val="Calibri"/>
        <family val="2"/>
        <scheme val="minor"/>
      </rPr>
      <t xml:space="preserve">,  YAN produced is equal to it's dose rate. Dose rate can be entered other than suggested 25-50 g/hL. </t>
    </r>
  </si>
  <si>
    <t>you should consider using a lower nutrient demand yeast.  The addition of Vitamin B5 (Pantothenic Acid) to musts at the beginning of ferment is also highly recommended.</t>
  </si>
  <si>
    <t xml:space="preserve">However, much of the YAN can be consumed with the initial yeast grow and nutrient additions at 1/3rd sugar depletion are highly recommended. </t>
  </si>
  <si>
    <r>
      <t xml:space="preserve">Enter desired theoretical </t>
    </r>
    <r>
      <rPr>
        <b/>
        <sz val="12"/>
        <color indexed="30"/>
        <rFont val="Calibri"/>
        <family val="2"/>
      </rPr>
      <t>*YAN</t>
    </r>
    <r>
      <rPr>
        <b/>
        <sz val="12"/>
        <color indexed="10"/>
        <rFont val="Calibri"/>
        <family val="2"/>
      </rPr>
      <t xml:space="preserve">  in column from Fermaid O </t>
    </r>
  </si>
  <si>
    <t>Add in last half of Fermentation</t>
  </si>
  <si>
    <r>
      <t xml:space="preserve">30 g/hL   =  10  yan,                             </t>
    </r>
    <r>
      <rPr>
        <b/>
        <sz val="10"/>
        <color indexed="8"/>
        <rFont val="Arial"/>
        <family val="2"/>
      </rPr>
      <t xml:space="preserve"> Enter  Theoretical YAN    30   </t>
    </r>
    <r>
      <rPr>
        <sz val="10"/>
        <color indexed="8"/>
        <rFont val="Arial"/>
        <family val="2"/>
      </rPr>
      <t xml:space="preserve">    </t>
    </r>
  </si>
  <si>
    <t xml:space="preserve">Must Volume can be estimated at approx  25 -30 L per 100 lbs of grapes </t>
  </si>
  <si>
    <t>Organic nitrogen products have shown to be far more beneficial than any product</t>
  </si>
  <si>
    <t>containing DAP. Use of Fermaid-K and DAP only at 1/3 sugar depletion if needed.</t>
  </si>
  <si>
    <r>
      <t>*   Strongly suggest using a YESO developed yeast. They produce less VA and H</t>
    </r>
    <r>
      <rPr>
        <sz val="9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S.</t>
    </r>
  </si>
  <si>
    <t>than the initial test results.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</si>
  <si>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 My studies have shown that red must fermentations of 4 or more days can contribute 100 -200 mgN/L more nitrogen</t>
    </r>
  </si>
  <si>
    <t>Cold soaking white and rose grape musts for one to two days can increase nitrogen YAN by 100 -150mg/L</t>
  </si>
  <si>
    <t>Add at 1/3rd Sugar Depletion if needed.</t>
  </si>
  <si>
    <t>You can enter any dose rate, eg. 10, 22, 30.  but a Maximum of 30g/hL is suggested because of the Thiamin content of Fermaid-K.</t>
  </si>
  <si>
    <r>
      <t>If your ferment seems sluggish in the last half of fermentation, the use of</t>
    </r>
    <r>
      <rPr>
        <b/>
        <sz val="11"/>
        <color theme="1"/>
        <rFont val="Calibri"/>
        <family val="2"/>
        <scheme val="minor"/>
      </rPr>
      <t xml:space="preserve"> Nutrient Vit End </t>
    </r>
    <r>
      <rPr>
        <sz val="11"/>
        <color theme="1"/>
        <rFont val="Calibri"/>
        <family val="2"/>
        <scheme val="minor"/>
      </rPr>
      <t xml:space="preserve">can help. </t>
    </r>
  </si>
  <si>
    <t>The YAN is minimal, I suggest an understated YAN of 20 at dose rate 30g/hl.</t>
  </si>
  <si>
    <t>Each nutrient total is summarized for the stated must volume shown in step 9.</t>
  </si>
  <si>
    <t>To achieve needed YAN</t>
  </si>
  <si>
    <t>and/or Stimula Nutrients and/or Fermaid-K</t>
  </si>
  <si>
    <t>View addition timing in Scott Lab Fermentation Handbook</t>
  </si>
  <si>
    <t>Total YAN Addition from Go-Ferm, F-O, Stimula and F-K</t>
  </si>
  <si>
    <t>Fermaid-K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</si>
</sst>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0.0"/>
  </numFmts>
  <fonts count="5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2"/>
      <color indexed="10"/>
      <name val="Calibri"/>
      <family val="2"/>
    </font>
    <font>
      <b/>
      <sz val="12"/>
      <color indexed="30"/>
      <name val="Calibri"/>
      <family val="2"/>
    </font>
    <font>
      <sz val="12"/>
      <color indexed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sz val="12"/>
      <color indexed="8"/>
      <name val="Arial"/>
      <family val="2"/>
    </font>
    <font>
      <b/>
      <sz val="12"/>
      <color indexed="10"/>
      <name val="Calibri"/>
      <family val="2"/>
    </font>
    <font>
      <sz val="11"/>
      <color indexed="8"/>
      <name val="Arial"/>
      <family val="2"/>
    </font>
    <font>
      <b/>
      <sz val="12"/>
      <color indexed="30"/>
      <name val="Calibri"/>
      <family val="2"/>
    </font>
    <font>
      <b/>
      <sz val="14"/>
      <color indexed="8"/>
      <name val="Calibri"/>
      <family val="2"/>
    </font>
    <font>
      <b/>
      <sz val="22"/>
      <color indexed="8"/>
      <name val="Calibri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sz val="16"/>
      <color indexed="10"/>
      <name val="Calibri"/>
      <family val="2"/>
    </font>
    <font>
      <sz val="12"/>
      <name val="Calibri"/>
      <family val="2"/>
    </font>
    <font>
      <b/>
      <sz val="11"/>
      <color indexed="10"/>
      <name val="Calibri"/>
      <family val="2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7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2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indexed="8"/>
      <name val="Arial"/>
      <family val="2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</font>
    <font>
      <sz val="10"/>
      <color indexed="8"/>
      <name val="Times New Roman"/>
      <family val="1"/>
    </font>
    <font>
      <b/>
      <sz val="10"/>
      <color indexed="8"/>
      <name val="Arial"/>
      <family val="2"/>
    </font>
    <font>
      <b/>
      <sz val="14"/>
      <color rgb="FFFF0000"/>
      <name val="Calibri"/>
      <family val="2"/>
    </font>
    <font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0"/>
      </bottom>
      <diagonal/>
    </border>
    <border>
      <left style="medium">
        <color indexed="64"/>
      </left>
      <right style="medium">
        <color indexed="64"/>
      </right>
      <top style="thick">
        <color indexed="6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7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0" fillId="0" borderId="0" xfId="0" applyAlignment="1">
      <alignment horizontal="right"/>
    </xf>
    <xf numFmtId="0" fontId="10" fillId="0" borderId="0" xfId="0" applyFont="1"/>
    <xf numFmtId="0" fontId="8" fillId="0" borderId="0" xfId="0" applyFont="1"/>
    <xf numFmtId="0" fontId="0" fillId="0" borderId="0" xfId="0" applyBorder="1"/>
    <xf numFmtId="0" fontId="9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0" fontId="16" fillId="0" borderId="0" xfId="0" applyFont="1"/>
    <xf numFmtId="0" fontId="14" fillId="0" borderId="0" xfId="0" applyFont="1" applyBorder="1"/>
    <xf numFmtId="0" fontId="17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15" fillId="0" borderId="0" xfId="0" applyFont="1" applyAlignment="1">
      <alignment horizontal="right"/>
    </xf>
    <xf numFmtId="0" fontId="18" fillId="0" borderId="0" xfId="0" applyFont="1"/>
    <xf numFmtId="0" fontId="19" fillId="0" borderId="0" xfId="0" applyFont="1" applyAlignment="1">
      <alignment horizontal="right"/>
    </xf>
    <xf numFmtId="0" fontId="16" fillId="0" borderId="0" xfId="0" applyFont="1" applyBorder="1"/>
    <xf numFmtId="0" fontId="20" fillId="0" borderId="0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5" fillId="0" borderId="0" xfId="0" applyFont="1"/>
    <xf numFmtId="165" fontId="14" fillId="0" borderId="0" xfId="0" applyNumberFormat="1" applyFont="1" applyAlignment="1">
      <alignment horizontal="center"/>
    </xf>
    <xf numFmtId="165" fontId="26" fillId="0" borderId="0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4" fontId="8" fillId="0" borderId="0" xfId="1" quotePrefix="1" applyFont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8" fillId="0" borderId="0" xfId="0" quotePrefix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8" xfId="0" applyFont="1" applyBorder="1" applyAlignment="1">
      <alignment wrapText="1"/>
    </xf>
    <xf numFmtId="0" fontId="29" fillId="0" borderId="9" xfId="0" applyFont="1" applyBorder="1" applyAlignment="1">
      <alignment horizontal="center" wrapText="1"/>
    </xf>
    <xf numFmtId="0" fontId="12" fillId="0" borderId="8" xfId="0" applyFont="1" applyFill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1" xfId="0" applyFont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0" fillId="0" borderId="0" xfId="0" applyProtection="1">
      <protection locked="0"/>
    </xf>
    <xf numFmtId="0" fontId="14" fillId="0" borderId="3" xfId="0" applyFont="1" applyBorder="1" applyAlignment="1">
      <alignment horizontal="center"/>
    </xf>
    <xf numFmtId="12" fontId="8" fillId="0" borderId="0" xfId="0" quotePrefix="1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2" applyAlignment="1" applyProtection="1"/>
    <xf numFmtId="0" fontId="0" fillId="0" borderId="7" xfId="0" applyBorder="1"/>
    <xf numFmtId="0" fontId="12" fillId="0" borderId="7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2" fontId="0" fillId="0" borderId="0" xfId="0" applyNumberFormat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 applyFill="1" applyBorder="1"/>
    <xf numFmtId="0" fontId="27" fillId="0" borderId="0" xfId="0" applyFont="1"/>
    <xf numFmtId="0" fontId="31" fillId="0" borderId="0" xfId="0" applyFont="1"/>
    <xf numFmtId="0" fontId="13" fillId="0" borderId="0" xfId="0" applyFont="1"/>
    <xf numFmtId="0" fontId="14" fillId="0" borderId="5" xfId="0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6" xfId="0" applyFont="1" applyBorder="1"/>
    <xf numFmtId="0" fontId="14" fillId="0" borderId="4" xfId="0" applyFont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30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0" fillId="0" borderId="3" xfId="0" applyBorder="1"/>
    <xf numFmtId="0" fontId="0" fillId="0" borderId="16" xfId="0" applyBorder="1"/>
    <xf numFmtId="0" fontId="36" fillId="0" borderId="0" xfId="0" applyFont="1" applyAlignment="1">
      <alignment horizontal="right"/>
    </xf>
    <xf numFmtId="0" fontId="37" fillId="0" borderId="0" xfId="0" applyFont="1"/>
    <xf numFmtId="0" fontId="3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Protection="1"/>
    <xf numFmtId="0" fontId="18" fillId="0" borderId="0" xfId="0" applyFont="1" applyBorder="1" applyAlignment="1" applyProtection="1">
      <alignment horizontal="center"/>
    </xf>
    <xf numFmtId="0" fontId="33" fillId="0" borderId="0" xfId="0" applyFont="1"/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41" fillId="0" borderId="0" xfId="0" applyFont="1"/>
    <xf numFmtId="0" fontId="0" fillId="0" borderId="0" xfId="0" applyFont="1"/>
    <xf numFmtId="0" fontId="1" fillId="0" borderId="0" xfId="0" applyFont="1"/>
    <xf numFmtId="0" fontId="33" fillId="0" borderId="0" xfId="0" applyFont="1" applyBorder="1" applyAlignment="1">
      <alignment horizontal="right"/>
    </xf>
    <xf numFmtId="0" fontId="33" fillId="0" borderId="0" xfId="0" applyFont="1" applyBorder="1"/>
    <xf numFmtId="0" fontId="40" fillId="0" borderId="0" xfId="0" applyFont="1"/>
    <xf numFmtId="0" fontId="0" fillId="0" borderId="15" xfId="0" applyBorder="1"/>
    <xf numFmtId="0" fontId="35" fillId="0" borderId="0" xfId="0" applyFont="1"/>
    <xf numFmtId="0" fontId="18" fillId="0" borderId="13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18" fillId="0" borderId="19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/>
      <protection locked="0"/>
    </xf>
    <xf numFmtId="165" fontId="0" fillId="0" borderId="0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right"/>
    </xf>
    <xf numFmtId="166" fontId="33" fillId="0" borderId="5" xfId="0" applyNumberFormat="1" applyFont="1" applyBorder="1"/>
    <xf numFmtId="0" fontId="0" fillId="0" borderId="15" xfId="0" applyBorder="1" applyAlignment="1">
      <alignment horizontal="right"/>
    </xf>
    <xf numFmtId="166" fontId="33" fillId="0" borderId="3" xfId="0" applyNumberFormat="1" applyFont="1" applyBorder="1" applyProtection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10" fillId="0" borderId="6" xfId="0" applyFont="1" applyBorder="1"/>
    <xf numFmtId="0" fontId="11" fillId="0" borderId="5" xfId="0" applyFont="1" applyFill="1" applyBorder="1" applyAlignment="1"/>
    <xf numFmtId="0" fontId="0" fillId="0" borderId="2" xfId="0" applyBorder="1"/>
    <xf numFmtId="0" fontId="8" fillId="0" borderId="2" xfId="0" applyFont="1" applyBorder="1"/>
    <xf numFmtId="0" fontId="0" fillId="0" borderId="2" xfId="0" applyBorder="1" applyAlignment="1">
      <alignment horizontal="center"/>
    </xf>
    <xf numFmtId="0" fontId="8" fillId="0" borderId="3" xfId="0" applyFont="1" applyBorder="1"/>
    <xf numFmtId="0" fontId="6" fillId="0" borderId="3" xfId="0" applyFont="1" applyFill="1" applyBorder="1"/>
    <xf numFmtId="0" fontId="0" fillId="0" borderId="3" xfId="0" applyFill="1" applyBorder="1"/>
    <xf numFmtId="0" fontId="33" fillId="0" borderId="3" xfId="0" applyFont="1" applyBorder="1"/>
    <xf numFmtId="0" fontId="0" fillId="0" borderId="17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8" xfId="0" applyBorder="1"/>
    <xf numFmtId="0" fontId="15" fillId="0" borderId="0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40" fillId="0" borderId="0" xfId="0" applyFont="1" applyAlignment="1">
      <alignment horizontal="left" vertical="top"/>
    </xf>
    <xf numFmtId="0" fontId="44" fillId="0" borderId="0" xfId="0" applyFont="1" applyAlignment="1">
      <alignment horizontal="left"/>
    </xf>
    <xf numFmtId="0" fontId="44" fillId="0" borderId="0" xfId="0" applyFont="1"/>
    <xf numFmtId="0" fontId="33" fillId="0" borderId="0" xfId="0" applyFont="1" applyAlignment="1">
      <alignment horizontal="left"/>
    </xf>
    <xf numFmtId="166" fontId="18" fillId="0" borderId="22" xfId="0" applyNumberFormat="1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</xf>
    <xf numFmtId="0" fontId="40" fillId="0" borderId="22" xfId="0" applyFont="1" applyBorder="1" applyAlignment="1" applyProtection="1">
      <alignment horizontal="center"/>
      <protection locked="0"/>
    </xf>
    <xf numFmtId="0" fontId="34" fillId="0" borderId="22" xfId="0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12" fillId="0" borderId="23" xfId="0" applyFont="1" applyFill="1" applyBorder="1" applyAlignment="1">
      <alignment wrapText="1"/>
    </xf>
    <xf numFmtId="0" fontId="12" fillId="0" borderId="24" xfId="0" applyFont="1" applyFill="1" applyBorder="1" applyAlignment="1">
      <alignment horizontal="center" wrapText="1"/>
    </xf>
    <xf numFmtId="0" fontId="45" fillId="0" borderId="0" xfId="0" applyFont="1" applyAlignment="1">
      <alignment horizontal="center"/>
    </xf>
    <xf numFmtId="0" fontId="35" fillId="0" borderId="7" xfId="0" applyFont="1" applyBorder="1" applyAlignment="1">
      <alignment horizontal="center"/>
    </xf>
    <xf numFmtId="0" fontId="33" fillId="0" borderId="14" xfId="0" applyFont="1" applyBorder="1"/>
    <xf numFmtId="0" fontId="8" fillId="0" borderId="25" xfId="0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46" fillId="0" borderId="0" xfId="0" applyFont="1" applyBorder="1"/>
    <xf numFmtId="0" fontId="46" fillId="0" borderId="0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9" fillId="0" borderId="27" xfId="0" applyFont="1" applyFill="1" applyBorder="1" applyAlignment="1">
      <alignment horizontal="center" wrapText="1"/>
    </xf>
    <xf numFmtId="0" fontId="12" fillId="0" borderId="28" xfId="0" applyFont="1" applyBorder="1" applyAlignment="1">
      <alignment wrapText="1"/>
    </xf>
    <xf numFmtId="0" fontId="12" fillId="0" borderId="29" xfId="0" applyFont="1" applyBorder="1" applyAlignment="1">
      <alignment horizontal="center" wrapText="1"/>
    </xf>
    <xf numFmtId="0" fontId="29" fillId="0" borderId="30" xfId="0" applyFont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28" fillId="0" borderId="33" xfId="0" applyFont="1" applyBorder="1" applyAlignment="1">
      <alignment horizontal="center" wrapText="1"/>
    </xf>
    <xf numFmtId="0" fontId="29" fillId="0" borderId="9" xfId="0" applyFont="1" applyFill="1" applyBorder="1" applyAlignment="1">
      <alignment horizontal="center" wrapText="1"/>
    </xf>
    <xf numFmtId="0" fontId="12" fillId="0" borderId="28" xfId="0" applyFont="1" applyFill="1" applyBorder="1" applyAlignment="1">
      <alignment wrapText="1"/>
    </xf>
    <xf numFmtId="0" fontId="12" fillId="0" borderId="34" xfId="0" applyFont="1" applyFill="1" applyBorder="1" applyAlignment="1">
      <alignment horizontal="center" wrapText="1"/>
    </xf>
    <xf numFmtId="0" fontId="0" fillId="0" borderId="34" xfId="0" applyBorder="1" applyAlignment="1">
      <alignment horizontal="center"/>
    </xf>
    <xf numFmtId="166" fontId="18" fillId="0" borderId="0" xfId="0" applyNumberFormat="1" applyFont="1" applyBorder="1" applyAlignment="1" applyProtection="1">
      <alignment horizontal="center"/>
      <protection locked="0"/>
    </xf>
    <xf numFmtId="0" fontId="42" fillId="0" borderId="0" xfId="0" applyFont="1"/>
    <xf numFmtId="2" fontId="24" fillId="0" borderId="1" xfId="0" applyNumberFormat="1" applyFont="1" applyBorder="1" applyAlignment="1">
      <alignment horizontal="center"/>
    </xf>
    <xf numFmtId="0" fontId="47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35" fillId="0" borderId="0" xfId="0" applyFont="1" applyAlignment="1">
      <alignment horizontal="left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3" fillId="0" borderId="2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165" fontId="46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0" fillId="0" borderId="38" xfId="0" applyBorder="1"/>
    <xf numFmtId="0" fontId="0" fillId="0" borderId="39" xfId="0" applyBorder="1"/>
    <xf numFmtId="166" fontId="15" fillId="0" borderId="39" xfId="0" applyNumberFormat="1" applyFont="1" applyBorder="1" applyAlignment="1">
      <alignment horizontal="center"/>
    </xf>
    <xf numFmtId="0" fontId="14" fillId="0" borderId="38" xfId="0" applyFont="1" applyBorder="1" applyAlignment="1" applyProtection="1">
      <alignment horizontal="center"/>
    </xf>
    <xf numFmtId="166" fontId="14" fillId="0" borderId="39" xfId="0" applyNumberFormat="1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166" fontId="35" fillId="0" borderId="39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33" fillId="0" borderId="39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38" xfId="0" applyFont="1" applyBorder="1"/>
    <xf numFmtId="0" fontId="14" fillId="0" borderId="39" xfId="0" applyFont="1" applyBorder="1"/>
    <xf numFmtId="0" fontId="0" fillId="0" borderId="40" xfId="0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5" fillId="0" borderId="44" xfId="0" applyFont="1" applyBorder="1" applyAlignment="1">
      <alignment horizontal="center"/>
    </xf>
    <xf numFmtId="0" fontId="0" fillId="0" borderId="34" xfId="0" applyBorder="1"/>
    <xf numFmtId="0" fontId="49" fillId="0" borderId="0" xfId="0" applyFont="1"/>
    <xf numFmtId="0" fontId="33" fillId="0" borderId="7" xfId="0" applyFont="1" applyBorder="1" applyAlignment="1">
      <alignment horizontal="right"/>
    </xf>
    <xf numFmtId="166" fontId="33" fillId="0" borderId="3" xfId="0" applyNumberFormat="1" applyFont="1" applyBorder="1"/>
    <xf numFmtId="166" fontId="33" fillId="0" borderId="17" xfId="0" applyNumberFormat="1" applyFont="1" applyBorder="1" applyProtection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"/>
  <sheetViews>
    <sheetView tabSelected="1" topLeftCell="A10" zoomScaleNormal="100" workbookViewId="0">
      <selection activeCell="H17" sqref="H17"/>
    </sheetView>
  </sheetViews>
  <sheetFormatPr defaultRowHeight="15" x14ac:dyDescent="0.25"/>
  <cols>
    <col min="2" max="2" width="20.28515625" customWidth="1"/>
    <col min="3" max="3" width="10.140625" customWidth="1"/>
    <col min="4" max="4" width="7.140625" customWidth="1"/>
    <col min="5" max="5" width="6.7109375" customWidth="1"/>
    <col min="6" max="6" width="7.28515625" customWidth="1"/>
    <col min="7" max="7" width="5.7109375" customWidth="1"/>
    <col min="8" max="8" width="15.7109375" customWidth="1"/>
    <col min="10" max="10" width="10.5703125" customWidth="1"/>
    <col min="11" max="11" width="15" customWidth="1"/>
    <col min="12" max="12" width="7.5703125" customWidth="1"/>
    <col min="13" max="13" width="15.140625" customWidth="1"/>
    <col min="14" max="14" width="10.85546875" customWidth="1"/>
    <col min="15" max="15" width="9" customWidth="1"/>
    <col min="16" max="16" width="14.42578125" customWidth="1"/>
    <col min="17" max="17" width="14.140625" customWidth="1"/>
    <col min="18" max="18" width="14.5703125" customWidth="1"/>
    <col min="19" max="19" width="13" customWidth="1"/>
    <col min="20" max="20" width="6.85546875" customWidth="1"/>
    <col min="21" max="22" width="6.7109375" customWidth="1"/>
    <col min="23" max="23" width="6.5703125" style="47" customWidth="1"/>
    <col min="24" max="24" width="6.42578125" style="47" customWidth="1"/>
    <col min="25" max="25" width="6.5703125" style="47" customWidth="1"/>
    <col min="26" max="26" width="6.5703125" customWidth="1"/>
    <col min="27" max="27" width="6.85546875" customWidth="1"/>
    <col min="28" max="28" width="7.7109375" customWidth="1"/>
    <col min="30" max="30" width="7.5703125" customWidth="1"/>
    <col min="31" max="31" width="8.28515625" customWidth="1"/>
  </cols>
  <sheetData>
    <row r="1" spans="1:19" ht="36.75" customHeight="1" thickBot="1" x14ac:dyDescent="0.4">
      <c r="M1" s="107" t="s">
        <v>110</v>
      </c>
      <c r="N1" s="49"/>
      <c r="O1" s="49"/>
      <c r="P1" s="50"/>
      <c r="Q1" s="50"/>
      <c r="R1" s="50"/>
      <c r="S1" s="51"/>
    </row>
    <row r="2" spans="1:19" ht="54" customHeight="1" x14ac:dyDescent="0.45">
      <c r="A2" s="22" t="s">
        <v>239</v>
      </c>
      <c r="M2" s="145" t="s">
        <v>11</v>
      </c>
      <c r="N2" s="146" t="s">
        <v>12</v>
      </c>
      <c r="O2" s="156" t="s">
        <v>246</v>
      </c>
      <c r="P2" s="146" t="s">
        <v>13</v>
      </c>
      <c r="Q2" s="146" t="s">
        <v>14</v>
      </c>
      <c r="R2" s="156" t="s">
        <v>244</v>
      </c>
      <c r="S2" s="147" t="s">
        <v>15</v>
      </c>
    </row>
    <row r="3" spans="1:19" ht="21.75" customHeight="1" x14ac:dyDescent="0.25">
      <c r="A3" s="157" t="s">
        <v>245</v>
      </c>
      <c r="M3" s="36" t="s">
        <v>16</v>
      </c>
      <c r="N3" s="6" t="s">
        <v>17</v>
      </c>
      <c r="O3" s="155" t="s">
        <v>242</v>
      </c>
      <c r="P3" s="6" t="s">
        <v>207</v>
      </c>
      <c r="Q3" s="6" t="s">
        <v>18</v>
      </c>
      <c r="R3" s="6" t="s">
        <v>19</v>
      </c>
      <c r="S3" s="37">
        <v>0.75</v>
      </c>
    </row>
    <row r="4" spans="1:19" ht="21.75" customHeight="1" x14ac:dyDescent="0.25">
      <c r="A4" s="9" t="s">
        <v>240</v>
      </c>
      <c r="M4" s="36" t="s">
        <v>20</v>
      </c>
      <c r="N4" s="6">
        <v>14</v>
      </c>
      <c r="O4" s="155" t="s">
        <v>242</v>
      </c>
      <c r="P4" s="6" t="s">
        <v>21</v>
      </c>
      <c r="Q4" s="6" t="s">
        <v>22</v>
      </c>
      <c r="R4" s="6" t="s">
        <v>23</v>
      </c>
      <c r="S4" s="37">
        <v>0.75</v>
      </c>
    </row>
    <row r="5" spans="1:19" ht="19.5" customHeight="1" x14ac:dyDescent="0.25">
      <c r="M5" s="36" t="s">
        <v>24</v>
      </c>
      <c r="N5" s="6">
        <v>18</v>
      </c>
      <c r="O5" s="6"/>
      <c r="P5" s="6" t="s">
        <v>25</v>
      </c>
      <c r="Q5" s="6" t="s">
        <v>18</v>
      </c>
      <c r="R5" s="6" t="s">
        <v>23</v>
      </c>
      <c r="S5" s="37">
        <v>1</v>
      </c>
    </row>
    <row r="6" spans="1:19" ht="21" customHeight="1" x14ac:dyDescent="0.35">
      <c r="A6" s="2" t="s">
        <v>234</v>
      </c>
      <c r="M6" s="36" t="s">
        <v>26</v>
      </c>
      <c r="N6" s="6">
        <v>18</v>
      </c>
      <c r="O6" s="6"/>
      <c r="P6" s="6" t="s">
        <v>27</v>
      </c>
      <c r="Q6" s="6" t="s">
        <v>18</v>
      </c>
      <c r="R6" s="6" t="s">
        <v>23</v>
      </c>
      <c r="S6" s="37">
        <v>1</v>
      </c>
    </row>
    <row r="7" spans="1:19" ht="19.5" customHeight="1" x14ac:dyDescent="0.25">
      <c r="A7" s="9" t="s">
        <v>235</v>
      </c>
      <c r="M7" s="36" t="s">
        <v>202</v>
      </c>
      <c r="N7" s="6">
        <v>15</v>
      </c>
      <c r="O7" s="155" t="s">
        <v>242</v>
      </c>
      <c r="P7" s="6" t="s">
        <v>203</v>
      </c>
      <c r="Q7" s="6" t="s">
        <v>22</v>
      </c>
      <c r="R7" s="6" t="s">
        <v>23</v>
      </c>
      <c r="S7" s="37">
        <v>1.1000000000000001</v>
      </c>
    </row>
    <row r="8" spans="1:19" ht="20.25" customHeight="1" x14ac:dyDescent="0.25">
      <c r="A8" s="8" t="s">
        <v>183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38" t="s">
        <v>225</v>
      </c>
      <c r="N8" s="151" t="s">
        <v>226</v>
      </c>
      <c r="O8" s="151"/>
      <c r="P8" s="7" t="s">
        <v>227</v>
      </c>
      <c r="Q8" s="7" t="s">
        <v>18</v>
      </c>
      <c r="R8" s="7" t="s">
        <v>23</v>
      </c>
      <c r="S8" s="148">
        <v>1.1000000000000001</v>
      </c>
    </row>
    <row r="9" spans="1:19" ht="20.25" customHeight="1" x14ac:dyDescent="0.3">
      <c r="A9" s="78" t="s">
        <v>236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38" t="s">
        <v>206</v>
      </c>
      <c r="N9" s="150">
        <v>15</v>
      </c>
      <c r="O9" s="155" t="s">
        <v>242</v>
      </c>
      <c r="P9" s="7" t="s">
        <v>35</v>
      </c>
      <c r="Q9" s="7" t="s">
        <v>22</v>
      </c>
      <c r="R9" s="7" t="s">
        <v>23</v>
      </c>
      <c r="S9" s="37">
        <v>1.1000000000000001</v>
      </c>
    </row>
    <row r="10" spans="1:19" ht="23.25" customHeight="1" x14ac:dyDescent="0.35">
      <c r="A10" s="26" t="s">
        <v>56</v>
      </c>
      <c r="C10" s="8"/>
      <c r="D10" s="12"/>
      <c r="E10" s="12"/>
      <c r="F10" s="12"/>
      <c r="G10" s="12"/>
      <c r="H10" s="23" t="s">
        <v>222</v>
      </c>
      <c r="I10" s="8"/>
      <c r="J10" s="8"/>
      <c r="K10" s="8"/>
      <c r="L10" s="8"/>
      <c r="M10" s="149" t="s">
        <v>220</v>
      </c>
      <c r="N10" s="7">
        <v>15</v>
      </c>
      <c r="O10" s="7"/>
      <c r="P10" s="7" t="s">
        <v>221</v>
      </c>
      <c r="Q10" s="7" t="s">
        <v>18</v>
      </c>
      <c r="R10" s="7" t="s">
        <v>23</v>
      </c>
      <c r="S10" s="148">
        <v>1.1000000000000001</v>
      </c>
    </row>
    <row r="11" spans="1:19" ht="19.5" customHeight="1" thickBot="1" x14ac:dyDescent="0.35">
      <c r="B11" s="9" t="s">
        <v>121</v>
      </c>
      <c r="C11" s="8"/>
      <c r="D11" s="8"/>
      <c r="E11" s="8"/>
      <c r="F11" s="8"/>
      <c r="G11" s="8"/>
      <c r="H11" s="95" t="s">
        <v>185</v>
      </c>
      <c r="I11" s="8"/>
      <c r="J11" s="8"/>
      <c r="K11" s="8"/>
      <c r="L11" s="8"/>
      <c r="M11" s="142" t="s">
        <v>28</v>
      </c>
      <c r="N11" s="143">
        <v>16</v>
      </c>
      <c r="O11" s="155" t="s">
        <v>242</v>
      </c>
      <c r="P11" s="143" t="s">
        <v>29</v>
      </c>
      <c r="Q11" s="143" t="s">
        <v>18</v>
      </c>
      <c r="R11" s="143" t="s">
        <v>23</v>
      </c>
      <c r="S11" s="144">
        <v>1.1000000000000001</v>
      </c>
    </row>
    <row r="12" spans="1:19" ht="19.5" customHeight="1" thickBot="1" x14ac:dyDescent="0.3">
      <c r="A12" t="s">
        <v>107</v>
      </c>
      <c r="B12" s="9" t="s">
        <v>7</v>
      </c>
      <c r="C12" s="63" t="s">
        <v>68</v>
      </c>
      <c r="D12" s="58" t="s">
        <v>130</v>
      </c>
      <c r="E12" s="29"/>
      <c r="F12" s="59"/>
      <c r="G12" s="14"/>
      <c r="H12" s="31" t="s">
        <v>74</v>
      </c>
      <c r="I12" s="8"/>
      <c r="J12" s="8"/>
      <c r="K12" s="8"/>
      <c r="L12" s="8"/>
      <c r="M12" s="36" t="s">
        <v>30</v>
      </c>
      <c r="N12" s="6">
        <v>18</v>
      </c>
      <c r="O12" s="6"/>
      <c r="P12" s="6" t="s">
        <v>27</v>
      </c>
      <c r="Q12" s="6" t="s">
        <v>18</v>
      </c>
      <c r="R12" s="6" t="s">
        <v>23</v>
      </c>
      <c r="S12" s="37">
        <v>1.1000000000000001</v>
      </c>
    </row>
    <row r="13" spans="1:19" ht="18.75" customHeight="1" thickBot="1" x14ac:dyDescent="0.3">
      <c r="B13" s="64"/>
      <c r="C13" s="65" t="s">
        <v>208</v>
      </c>
      <c r="D13" s="25" t="s">
        <v>23</v>
      </c>
      <c r="E13" s="25" t="s">
        <v>122</v>
      </c>
      <c r="F13" s="60" t="s">
        <v>45</v>
      </c>
      <c r="G13" s="14"/>
      <c r="H13" s="19"/>
      <c r="I13" s="8"/>
      <c r="J13" s="8"/>
      <c r="K13" s="8"/>
      <c r="L13" s="8"/>
      <c r="M13" s="36" t="s">
        <v>32</v>
      </c>
      <c r="N13" s="6">
        <v>14</v>
      </c>
      <c r="O13" s="155" t="s">
        <v>242</v>
      </c>
      <c r="P13" s="6" t="s">
        <v>33</v>
      </c>
      <c r="Q13" s="6" t="s">
        <v>22</v>
      </c>
      <c r="R13" s="6" t="s">
        <v>23</v>
      </c>
      <c r="S13" s="37">
        <v>1.1000000000000001</v>
      </c>
    </row>
    <row r="14" spans="1:19" ht="18" customHeight="1" thickTop="1" x14ac:dyDescent="0.25">
      <c r="A14" s="47">
        <v>12.2</v>
      </c>
      <c r="B14" s="8" t="s">
        <v>124</v>
      </c>
      <c r="C14" s="27">
        <v>1.087</v>
      </c>
      <c r="D14" s="44">
        <v>158</v>
      </c>
      <c r="E14" s="25">
        <v>190</v>
      </c>
      <c r="F14" s="60">
        <v>260</v>
      </c>
      <c r="G14" s="14"/>
      <c r="H14" s="96"/>
      <c r="J14" s="12"/>
      <c r="K14" s="12"/>
      <c r="L14" s="12"/>
      <c r="M14" s="36" t="s">
        <v>31</v>
      </c>
      <c r="N14" s="6">
        <v>16</v>
      </c>
      <c r="O14" s="6"/>
      <c r="P14" s="6" t="s">
        <v>29</v>
      </c>
      <c r="Q14" s="6" t="s">
        <v>22</v>
      </c>
      <c r="R14" s="6" t="s">
        <v>36</v>
      </c>
      <c r="S14" s="37">
        <v>1.2</v>
      </c>
    </row>
    <row r="15" spans="1:19" ht="19.5" customHeight="1" x14ac:dyDescent="0.25">
      <c r="A15" s="47">
        <v>12.9</v>
      </c>
      <c r="B15" s="8" t="s">
        <v>125</v>
      </c>
      <c r="C15" s="27">
        <v>1.0920000000000001</v>
      </c>
      <c r="D15" s="44">
        <v>165</v>
      </c>
      <c r="E15" s="25">
        <v>200</v>
      </c>
      <c r="F15" s="60">
        <v>275</v>
      </c>
      <c r="G15" s="14"/>
      <c r="H15" s="97"/>
      <c r="J15" s="12"/>
      <c r="K15" s="12"/>
      <c r="L15" s="12"/>
      <c r="M15" s="36" t="s">
        <v>34</v>
      </c>
      <c r="N15" s="6">
        <v>16</v>
      </c>
      <c r="O15" s="6"/>
      <c r="P15" s="6" t="s">
        <v>35</v>
      </c>
      <c r="Q15" s="6" t="s">
        <v>22</v>
      </c>
      <c r="R15" s="6" t="s">
        <v>36</v>
      </c>
      <c r="S15" s="37">
        <v>1.2</v>
      </c>
    </row>
    <row r="16" spans="1:19" ht="18" customHeight="1" x14ac:dyDescent="0.25">
      <c r="A16" s="47">
        <v>13.5</v>
      </c>
      <c r="B16" s="8" t="s">
        <v>126</v>
      </c>
      <c r="C16" s="14">
        <v>1.0960000000000001</v>
      </c>
      <c r="D16" s="44">
        <v>173</v>
      </c>
      <c r="E16" s="25">
        <v>210</v>
      </c>
      <c r="F16" s="60">
        <v>288</v>
      </c>
      <c r="G16" s="14"/>
      <c r="H16" s="97"/>
      <c r="J16" s="12"/>
      <c r="K16" s="12"/>
      <c r="L16" s="12"/>
      <c r="M16" s="36" t="s">
        <v>37</v>
      </c>
      <c r="N16" s="6">
        <v>16</v>
      </c>
      <c r="O16" s="155" t="s">
        <v>242</v>
      </c>
      <c r="P16" s="6" t="s">
        <v>38</v>
      </c>
      <c r="Q16" s="6" t="s">
        <v>22</v>
      </c>
      <c r="R16" s="6" t="s">
        <v>36</v>
      </c>
      <c r="S16" s="37">
        <v>1.2</v>
      </c>
    </row>
    <row r="17" spans="1:19" ht="19.5" customHeight="1" x14ac:dyDescent="0.25">
      <c r="A17" s="47">
        <v>14.1</v>
      </c>
      <c r="B17" s="8" t="s">
        <v>127</v>
      </c>
      <c r="C17" s="14">
        <v>1.101</v>
      </c>
      <c r="D17" s="44">
        <v>180</v>
      </c>
      <c r="E17" s="25">
        <v>220</v>
      </c>
      <c r="F17" s="60">
        <v>300</v>
      </c>
      <c r="G17" s="14"/>
      <c r="H17" s="97"/>
      <c r="J17" s="12"/>
      <c r="K17" s="12"/>
      <c r="L17" s="12"/>
      <c r="M17" s="131" t="s">
        <v>218</v>
      </c>
      <c r="N17" s="132">
        <v>17</v>
      </c>
      <c r="O17" s="132"/>
      <c r="P17" s="132" t="s">
        <v>219</v>
      </c>
      <c r="Q17" s="132" t="s">
        <v>22</v>
      </c>
      <c r="R17" s="132" t="s">
        <v>36</v>
      </c>
      <c r="S17" s="141">
        <v>1.2</v>
      </c>
    </row>
    <row r="18" spans="1:19" ht="18" customHeight="1" x14ac:dyDescent="0.25">
      <c r="A18" s="47">
        <v>14.7</v>
      </c>
      <c r="B18" s="8" t="s">
        <v>123</v>
      </c>
      <c r="C18" s="14">
        <v>1.1060000000000001</v>
      </c>
      <c r="D18" s="44">
        <v>188</v>
      </c>
      <c r="E18" s="25">
        <v>230</v>
      </c>
      <c r="F18" s="60">
        <v>312</v>
      </c>
      <c r="G18" s="14"/>
      <c r="H18" s="97"/>
      <c r="I18" s="8"/>
      <c r="J18" s="8"/>
      <c r="K18" s="8"/>
      <c r="L18" s="8"/>
      <c r="M18" s="38" t="s">
        <v>39</v>
      </c>
      <c r="N18" s="7">
        <v>16</v>
      </c>
      <c r="O18" s="155" t="s">
        <v>242</v>
      </c>
      <c r="P18" s="7" t="s">
        <v>29</v>
      </c>
      <c r="Q18" s="6" t="s">
        <v>22</v>
      </c>
      <c r="R18" s="6" t="s">
        <v>36</v>
      </c>
      <c r="S18" s="37">
        <v>1.2</v>
      </c>
    </row>
    <row r="19" spans="1:19" ht="18" customHeight="1" x14ac:dyDescent="0.25">
      <c r="A19" s="47">
        <v>15.4</v>
      </c>
      <c r="B19" s="8" t="s">
        <v>128</v>
      </c>
      <c r="C19" s="27">
        <v>1.1100000000000001</v>
      </c>
      <c r="D19" s="44">
        <v>195</v>
      </c>
      <c r="E19" s="25">
        <v>240</v>
      </c>
      <c r="F19" s="60">
        <v>325</v>
      </c>
      <c r="G19" s="14"/>
      <c r="H19" s="97"/>
      <c r="I19" s="8"/>
      <c r="J19" s="8"/>
      <c r="K19" s="8"/>
      <c r="L19" s="8"/>
      <c r="M19" s="38" t="s">
        <v>204</v>
      </c>
      <c r="N19" s="7">
        <v>17</v>
      </c>
      <c r="O19" s="155" t="s">
        <v>242</v>
      </c>
      <c r="P19" s="7" t="s">
        <v>205</v>
      </c>
      <c r="Q19" s="7" t="s">
        <v>22</v>
      </c>
      <c r="R19" s="7" t="s">
        <v>36</v>
      </c>
      <c r="S19" s="37">
        <v>1.2</v>
      </c>
    </row>
    <row r="20" spans="1:19" ht="18" customHeight="1" thickBot="1" x14ac:dyDescent="0.3">
      <c r="A20" s="47">
        <v>16.100000000000001</v>
      </c>
      <c r="B20" s="8" t="s">
        <v>129</v>
      </c>
      <c r="C20" s="14">
        <v>1.115</v>
      </c>
      <c r="D20" s="61">
        <v>205</v>
      </c>
      <c r="E20" s="62">
        <v>250</v>
      </c>
      <c r="F20" s="63">
        <v>340</v>
      </c>
      <c r="G20" s="14"/>
      <c r="H20" s="98"/>
      <c r="I20" s="8"/>
      <c r="J20" s="8" t="s">
        <v>5</v>
      </c>
      <c r="K20" s="8"/>
      <c r="L20" s="8"/>
      <c r="M20" s="38" t="s">
        <v>243</v>
      </c>
      <c r="N20" s="7">
        <v>16</v>
      </c>
      <c r="O20" s="155" t="s">
        <v>242</v>
      </c>
      <c r="P20" s="7" t="s">
        <v>49</v>
      </c>
      <c r="Q20" s="7" t="s">
        <v>22</v>
      </c>
      <c r="R20" s="7" t="s">
        <v>36</v>
      </c>
      <c r="S20" s="37">
        <v>1.2</v>
      </c>
    </row>
    <row r="21" spans="1:19" ht="17.25" customHeight="1" thickBot="1" x14ac:dyDescent="0.3">
      <c r="B21" s="48"/>
      <c r="C21" s="43"/>
      <c r="J21" s="8"/>
      <c r="K21" s="8"/>
      <c r="L21" s="8"/>
      <c r="M21" s="38" t="s">
        <v>41</v>
      </c>
      <c r="N21" s="7">
        <v>15</v>
      </c>
      <c r="O21" s="7"/>
      <c r="P21" s="7" t="s">
        <v>42</v>
      </c>
      <c r="Q21" s="6" t="s">
        <v>22</v>
      </c>
      <c r="R21" s="6" t="s">
        <v>36</v>
      </c>
      <c r="S21" s="37">
        <v>1.2</v>
      </c>
    </row>
    <row r="22" spans="1:19" ht="19.5" customHeight="1" thickTop="1" thickBot="1" x14ac:dyDescent="0.4">
      <c r="A22" s="26" t="s">
        <v>57</v>
      </c>
      <c r="B22" s="84" t="s">
        <v>102</v>
      </c>
      <c r="D22" s="47" t="s">
        <v>253</v>
      </c>
      <c r="E22" s="1"/>
      <c r="G22" s="85" t="s">
        <v>65</v>
      </c>
      <c r="H22" s="130"/>
      <c r="I22" s="11"/>
      <c r="K22" s="8"/>
      <c r="L22" s="8"/>
      <c r="M22" s="36" t="s">
        <v>43</v>
      </c>
      <c r="N22" s="6">
        <v>16</v>
      </c>
      <c r="O22" s="6"/>
      <c r="P22" s="6" t="s">
        <v>44</v>
      </c>
      <c r="Q22" s="6" t="s">
        <v>22</v>
      </c>
      <c r="R22" s="6" t="s">
        <v>36</v>
      </c>
      <c r="S22" s="37">
        <v>1.2</v>
      </c>
    </row>
    <row r="23" spans="1:19" ht="20.25" customHeight="1" thickTop="1" thickBot="1" x14ac:dyDescent="0.35">
      <c r="D23" s="8"/>
      <c r="E23" s="8"/>
      <c r="F23" s="16" t="s">
        <v>67</v>
      </c>
      <c r="G23" s="8"/>
      <c r="H23" s="140">
        <f>SUM(H14:H20)-H22</f>
        <v>0</v>
      </c>
      <c r="I23" s="8" t="s">
        <v>59</v>
      </c>
      <c r="J23" s="8"/>
      <c r="K23" s="8"/>
      <c r="L23" s="8"/>
      <c r="M23" s="38" t="s">
        <v>40</v>
      </c>
      <c r="N23" s="7">
        <v>15</v>
      </c>
      <c r="O23" s="155" t="s">
        <v>242</v>
      </c>
      <c r="P23" s="7" t="s">
        <v>35</v>
      </c>
      <c r="Q23" s="6" t="s">
        <v>22</v>
      </c>
      <c r="R23" s="6" t="s">
        <v>45</v>
      </c>
      <c r="S23" s="37">
        <v>1.4</v>
      </c>
    </row>
    <row r="24" spans="1:19" ht="18" customHeight="1" x14ac:dyDescent="0.3">
      <c r="A24" t="s">
        <v>266</v>
      </c>
      <c r="J24" s="46"/>
      <c r="L24" s="68"/>
      <c r="M24" s="36" t="s">
        <v>46</v>
      </c>
      <c r="N24" s="6">
        <v>16</v>
      </c>
      <c r="O24" s="155" t="s">
        <v>242</v>
      </c>
      <c r="P24" s="6" t="s">
        <v>47</v>
      </c>
      <c r="Q24" s="6" t="s">
        <v>22</v>
      </c>
      <c r="R24" s="6" t="s">
        <v>45</v>
      </c>
      <c r="S24" s="37">
        <v>1.4</v>
      </c>
    </row>
    <row r="25" spans="1:19" ht="18" customHeight="1" x14ac:dyDescent="0.3">
      <c r="B25" t="s">
        <v>265</v>
      </c>
      <c r="J25" s="46"/>
      <c r="L25" s="68"/>
      <c r="M25" s="36" t="s">
        <v>48</v>
      </c>
      <c r="N25" s="6">
        <v>15</v>
      </c>
      <c r="O25" s="155" t="s">
        <v>242</v>
      </c>
      <c r="P25" s="6" t="s">
        <v>49</v>
      </c>
      <c r="Q25" s="6" t="s">
        <v>22</v>
      </c>
      <c r="R25" s="6" t="s">
        <v>45</v>
      </c>
      <c r="S25" s="37">
        <v>1.4</v>
      </c>
    </row>
    <row r="26" spans="1:19" ht="18" customHeight="1" x14ac:dyDescent="0.3">
      <c r="B26" t="s">
        <v>267</v>
      </c>
      <c r="C26" s="16"/>
      <c r="D26" s="8"/>
      <c r="E26" s="8"/>
      <c r="F26" s="8"/>
      <c r="G26" s="8"/>
      <c r="H26" s="46"/>
      <c r="I26" s="8"/>
      <c r="J26" s="46"/>
      <c r="L26" s="68"/>
      <c r="M26" s="36" t="s">
        <v>50</v>
      </c>
      <c r="N26" s="6">
        <v>16</v>
      </c>
      <c r="O26" s="6"/>
      <c r="P26" s="6" t="s">
        <v>51</v>
      </c>
      <c r="Q26" s="6" t="s">
        <v>22</v>
      </c>
      <c r="R26" s="6" t="s">
        <v>45</v>
      </c>
      <c r="S26" s="37">
        <v>1.4</v>
      </c>
    </row>
    <row r="27" spans="1:19" ht="18" customHeight="1" x14ac:dyDescent="0.3">
      <c r="C27" s="16"/>
      <c r="D27" s="8"/>
      <c r="E27" s="8"/>
      <c r="F27" s="8"/>
      <c r="G27" s="8"/>
      <c r="H27" s="46"/>
      <c r="I27" s="8"/>
      <c r="J27" s="46"/>
      <c r="L27" s="68"/>
      <c r="M27" s="36" t="s">
        <v>52</v>
      </c>
      <c r="N27" s="6">
        <v>16</v>
      </c>
      <c r="O27" s="6"/>
      <c r="P27" s="6" t="s">
        <v>35</v>
      </c>
      <c r="Q27" s="6" t="s">
        <v>22</v>
      </c>
      <c r="R27" s="6" t="s">
        <v>45</v>
      </c>
      <c r="S27" s="37">
        <v>1.4</v>
      </c>
    </row>
    <row r="28" spans="1:19" ht="18" customHeight="1" thickBot="1" x14ac:dyDescent="0.4">
      <c r="A28" s="26" t="s">
        <v>58</v>
      </c>
      <c r="C28" s="16"/>
      <c r="D28" s="8"/>
      <c r="E28" s="8"/>
      <c r="F28" s="8"/>
      <c r="G28" s="8"/>
      <c r="H28" s="46"/>
      <c r="I28" s="8"/>
      <c r="J28" s="46"/>
      <c r="L28" s="68"/>
      <c r="M28" s="36" t="s">
        <v>53</v>
      </c>
      <c r="N28" s="6">
        <v>17</v>
      </c>
      <c r="O28" s="6"/>
      <c r="P28" s="6" t="s">
        <v>35</v>
      </c>
      <c r="Q28" s="6" t="s">
        <v>18</v>
      </c>
      <c r="R28" s="6" t="s">
        <v>45</v>
      </c>
      <c r="S28" s="37">
        <v>1.4</v>
      </c>
    </row>
    <row r="29" spans="1:19" ht="18" customHeight="1" thickTop="1" thickBot="1" x14ac:dyDescent="0.35">
      <c r="A29" s="78" t="s">
        <v>250</v>
      </c>
      <c r="G29" s="8"/>
      <c r="H29" s="126"/>
      <c r="I29" s="8"/>
      <c r="J29" s="46"/>
      <c r="K29" s="153" t="s">
        <v>238</v>
      </c>
      <c r="L29" s="68"/>
      <c r="M29" s="39" t="s">
        <v>54</v>
      </c>
      <c r="N29" s="40">
        <v>16</v>
      </c>
      <c r="O29" s="40"/>
      <c r="P29" s="40" t="s">
        <v>55</v>
      </c>
      <c r="Q29" s="40" t="s">
        <v>22</v>
      </c>
      <c r="R29" s="40" t="s">
        <v>45</v>
      </c>
      <c r="S29" s="41">
        <v>1.4</v>
      </c>
    </row>
    <row r="30" spans="1:19" ht="18" customHeight="1" thickTop="1" x14ac:dyDescent="0.3">
      <c r="B30" t="s">
        <v>248</v>
      </c>
      <c r="C30" s="8"/>
      <c r="D30" s="8"/>
      <c r="E30" s="8"/>
      <c r="F30" s="8"/>
      <c r="G30" s="8"/>
      <c r="H30" s="46"/>
      <c r="I30" s="8"/>
      <c r="J30" s="46"/>
      <c r="L30" s="68"/>
      <c r="M30" s="159" t="s">
        <v>264</v>
      </c>
    </row>
    <row r="31" spans="1:19" ht="18" customHeight="1" x14ac:dyDescent="0.3">
      <c r="B31" s="152"/>
      <c r="C31" s="8"/>
      <c r="D31" s="8"/>
      <c r="E31" s="8"/>
      <c r="F31" s="8"/>
      <c r="G31" s="8"/>
      <c r="H31" s="46"/>
      <c r="I31" s="8"/>
      <c r="J31" s="46"/>
      <c r="L31" s="68"/>
    </row>
    <row r="32" spans="1:19" ht="18" customHeight="1" thickBot="1" x14ac:dyDescent="0.4">
      <c r="A32" s="26" t="s">
        <v>60</v>
      </c>
      <c r="B32" s="133" t="s">
        <v>215</v>
      </c>
      <c r="J32" s="46"/>
      <c r="L32" s="68"/>
    </row>
    <row r="33" spans="1:31" ht="18" customHeight="1" thickTop="1" thickBot="1" x14ac:dyDescent="0.35">
      <c r="A33" s="17" t="s">
        <v>73</v>
      </c>
      <c r="C33" s="130"/>
      <c r="D33" t="s">
        <v>69</v>
      </c>
      <c r="H33" s="154">
        <f>SUM(C33/100)</f>
        <v>0</v>
      </c>
      <c r="I33" s="8" t="s">
        <v>6</v>
      </c>
      <c r="J33" s="46"/>
      <c r="L33" s="68"/>
    </row>
    <row r="34" spans="1:31" ht="18" customHeight="1" thickTop="1" thickBot="1" x14ac:dyDescent="0.35">
      <c r="A34" t="s">
        <v>261</v>
      </c>
      <c r="B34" s="8"/>
      <c r="I34" s="8"/>
      <c r="J34" s="46"/>
      <c r="L34" s="68"/>
      <c r="P34" s="158"/>
    </row>
    <row r="35" spans="1:31" ht="18.75" customHeight="1" thickBot="1" x14ac:dyDescent="0.35">
      <c r="B35" s="1" t="s">
        <v>105</v>
      </c>
      <c r="C35" s="136"/>
      <c r="D35" s="1"/>
      <c r="F35" s="1" t="s">
        <v>69</v>
      </c>
      <c r="G35" s="1"/>
      <c r="H35" s="42">
        <f>SUM(C35*0.3)</f>
        <v>0</v>
      </c>
      <c r="I35" s="1" t="s">
        <v>113</v>
      </c>
      <c r="J35" s="46"/>
      <c r="L35" s="68"/>
    </row>
    <row r="36" spans="1:31" ht="18" customHeight="1" thickTop="1" thickBot="1" x14ac:dyDescent="0.35">
      <c r="B36" s="1" t="s">
        <v>104</v>
      </c>
      <c r="C36" s="137"/>
      <c r="D36" s="1"/>
      <c r="E36" s="1"/>
      <c r="F36" s="1" t="s">
        <v>69</v>
      </c>
      <c r="G36" s="1"/>
      <c r="H36" s="42">
        <f>SUM(C36*0.25)</f>
        <v>0</v>
      </c>
      <c r="I36" s="52" t="s">
        <v>114</v>
      </c>
      <c r="J36" s="46"/>
      <c r="K36" s="160"/>
      <c r="L36" s="68"/>
    </row>
    <row r="37" spans="1:31" ht="16.5" customHeight="1" thickBot="1" x14ac:dyDescent="0.3">
      <c r="L37" s="12"/>
    </row>
    <row r="38" spans="1:31" ht="18" customHeight="1" x14ac:dyDescent="0.3">
      <c r="A38" s="21" t="s">
        <v>228</v>
      </c>
      <c r="I38" s="189"/>
      <c r="J38" s="190" t="s">
        <v>142</v>
      </c>
      <c r="K38" s="191"/>
      <c r="L38" s="4"/>
      <c r="M38" s="4"/>
      <c r="Q38" s="108" t="s">
        <v>95</v>
      </c>
      <c r="R38" s="109"/>
      <c r="S38" s="110"/>
      <c r="T38" s="109"/>
      <c r="U38" s="109"/>
      <c r="V38" s="109"/>
      <c r="W38" s="109"/>
      <c r="X38" s="109"/>
      <c r="Y38" s="111"/>
      <c r="Z38" s="111"/>
      <c r="AA38" s="111"/>
      <c r="AB38" s="109"/>
      <c r="AC38" s="109"/>
      <c r="AD38" s="109"/>
      <c r="AE38" s="92"/>
    </row>
    <row r="39" spans="1:31" ht="15.75" x14ac:dyDescent="0.25">
      <c r="A39" t="s">
        <v>262</v>
      </c>
      <c r="I39" s="167" t="s">
        <v>140</v>
      </c>
      <c r="J39" s="168" t="s">
        <v>0</v>
      </c>
      <c r="K39" s="169" t="s">
        <v>144</v>
      </c>
      <c r="M39" s="4"/>
      <c r="Q39" s="70"/>
      <c r="R39" s="4"/>
      <c r="S39" s="45" t="s">
        <v>98</v>
      </c>
      <c r="T39" s="32" t="s">
        <v>75</v>
      </c>
      <c r="U39" s="33" t="s">
        <v>76</v>
      </c>
      <c r="V39" s="34" t="s">
        <v>77</v>
      </c>
      <c r="W39" s="34" t="s">
        <v>78</v>
      </c>
      <c r="X39" s="34" t="s">
        <v>79</v>
      </c>
      <c r="Y39" s="53">
        <v>15</v>
      </c>
      <c r="Z39" s="53">
        <v>16</v>
      </c>
      <c r="AA39" s="53">
        <v>17</v>
      </c>
      <c r="AB39" s="66">
        <v>18</v>
      </c>
      <c r="AC39" s="66">
        <v>19</v>
      </c>
      <c r="AD39" s="66">
        <v>20</v>
      </c>
      <c r="AE39" s="71"/>
    </row>
    <row r="40" spans="1:31" ht="19.5" customHeight="1" x14ac:dyDescent="0.3">
      <c r="A40" t="s">
        <v>263</v>
      </c>
      <c r="I40" s="170" t="s">
        <v>141</v>
      </c>
      <c r="J40" s="4"/>
      <c r="K40" s="171" t="s">
        <v>143</v>
      </c>
      <c r="M40" s="46" t="s">
        <v>186</v>
      </c>
      <c r="Q40" s="112" t="s">
        <v>80</v>
      </c>
      <c r="R40" s="4" t="s">
        <v>81</v>
      </c>
      <c r="S40" s="35">
        <v>128</v>
      </c>
      <c r="T40" s="35">
        <v>224</v>
      </c>
      <c r="U40" s="35"/>
      <c r="V40" s="35">
        <v>117</v>
      </c>
      <c r="W40" s="35">
        <v>201</v>
      </c>
      <c r="X40" s="35"/>
      <c r="Y40" s="35"/>
      <c r="Z40" s="35"/>
      <c r="AA40" s="35"/>
      <c r="AB40" s="4"/>
      <c r="AC40" s="4"/>
      <c r="AD40" s="4"/>
      <c r="AE40" s="71"/>
    </row>
    <row r="41" spans="1:31" ht="19.5" customHeight="1" x14ac:dyDescent="0.25">
      <c r="I41" s="170"/>
      <c r="J41" s="4"/>
      <c r="K41" s="171"/>
      <c r="L41" t="s">
        <v>275</v>
      </c>
      <c r="Q41" s="70" t="s">
        <v>108</v>
      </c>
      <c r="R41" s="4" t="s">
        <v>82</v>
      </c>
      <c r="S41" s="35">
        <v>184</v>
      </c>
      <c r="T41" s="35"/>
      <c r="U41" s="35"/>
      <c r="V41" s="35">
        <v>151</v>
      </c>
      <c r="W41" s="35">
        <v>201</v>
      </c>
      <c r="X41" s="35">
        <v>156</v>
      </c>
      <c r="Y41" s="35"/>
      <c r="Z41" s="35"/>
      <c r="AA41" s="35"/>
      <c r="AB41" s="4"/>
      <c r="AC41" s="4"/>
      <c r="AD41" s="35">
        <v>123</v>
      </c>
      <c r="AE41" s="71"/>
    </row>
    <row r="42" spans="1:31" ht="21" x14ac:dyDescent="0.35">
      <c r="A42" s="26" t="s">
        <v>61</v>
      </c>
      <c r="I42" s="172" t="s">
        <v>1</v>
      </c>
      <c r="J42" s="24" t="s">
        <v>106</v>
      </c>
      <c r="K42" s="173" t="s">
        <v>63</v>
      </c>
      <c r="L42" s="25"/>
      <c r="Q42" s="70"/>
      <c r="R42" s="4" t="s">
        <v>83</v>
      </c>
      <c r="S42" s="35">
        <v>156</v>
      </c>
      <c r="T42" s="35">
        <v>207</v>
      </c>
      <c r="U42" s="35"/>
      <c r="V42" s="35"/>
      <c r="W42" s="35"/>
      <c r="X42" s="35"/>
      <c r="Y42" s="35"/>
      <c r="Z42" s="35"/>
      <c r="AA42" s="35"/>
      <c r="AB42" s="4"/>
      <c r="AC42" s="4"/>
      <c r="AD42" s="4"/>
      <c r="AE42" s="71"/>
    </row>
    <row r="43" spans="1:31" ht="15.75" x14ac:dyDescent="0.25">
      <c r="A43" s="93" t="s">
        <v>181</v>
      </c>
      <c r="H43" s="20" t="s">
        <v>10</v>
      </c>
      <c r="I43" s="174"/>
      <c r="J43" s="4"/>
      <c r="K43" s="175"/>
      <c r="M43" s="4"/>
      <c r="Q43" s="112" t="s">
        <v>84</v>
      </c>
      <c r="R43" s="4" t="s">
        <v>85</v>
      </c>
      <c r="S43" s="35"/>
      <c r="T43" s="35">
        <v>67</v>
      </c>
      <c r="U43" s="35"/>
      <c r="V43" s="35"/>
      <c r="W43" s="35"/>
      <c r="X43" s="35"/>
      <c r="Y43" s="35"/>
      <c r="Z43" s="35"/>
      <c r="AA43" s="35">
        <v>65</v>
      </c>
      <c r="AB43" s="4"/>
      <c r="AC43" s="4"/>
      <c r="AD43" s="4"/>
      <c r="AE43" s="71"/>
    </row>
    <row r="44" spans="1:31" ht="15.75" thickBot="1" x14ac:dyDescent="0.3">
      <c r="A44" s="73" t="s">
        <v>182</v>
      </c>
      <c r="I44" s="174"/>
      <c r="J44" s="4"/>
      <c r="K44" s="175"/>
      <c r="L44" t="s">
        <v>247</v>
      </c>
      <c r="M44" s="4"/>
      <c r="Q44" s="70" t="s">
        <v>108</v>
      </c>
      <c r="R44" s="4" t="s">
        <v>96</v>
      </c>
      <c r="S44" s="35">
        <v>60</v>
      </c>
      <c r="T44" s="35"/>
      <c r="U44" s="35"/>
      <c r="V44" s="35">
        <v>78</v>
      </c>
      <c r="W44" s="35"/>
      <c r="X44" s="35">
        <v>48</v>
      </c>
      <c r="Y44" s="35"/>
      <c r="Z44" s="35"/>
      <c r="AA44" s="35"/>
      <c r="AB44" s="4"/>
      <c r="AC44" s="4"/>
      <c r="AD44" s="4"/>
      <c r="AE44" s="71"/>
    </row>
    <row r="45" spans="1:31" ht="17.25" thickTop="1" thickBot="1" x14ac:dyDescent="0.3">
      <c r="A45" s="56" t="s">
        <v>260</v>
      </c>
      <c r="H45" s="128"/>
      <c r="I45" s="162">
        <f>SUM(H45)</f>
        <v>0</v>
      </c>
      <c r="J45" s="163">
        <f>SUM(H33)</f>
        <v>0</v>
      </c>
      <c r="K45" s="176">
        <f>SUM(I45*J45*H29)</f>
        <v>0</v>
      </c>
      <c r="L45" s="120" t="s">
        <v>200</v>
      </c>
      <c r="M45" s="4"/>
      <c r="Q45" s="70"/>
      <c r="R45" s="4" t="s">
        <v>86</v>
      </c>
      <c r="S45" s="35"/>
      <c r="T45" s="35"/>
      <c r="U45" s="35"/>
      <c r="V45" s="35"/>
      <c r="W45" s="35"/>
      <c r="X45" s="35">
        <v>50</v>
      </c>
      <c r="Y45" s="35"/>
      <c r="Z45" s="35"/>
      <c r="AA45" s="35"/>
      <c r="AB45" s="4"/>
      <c r="AC45" s="4"/>
      <c r="AD45" s="4"/>
      <c r="AE45" s="71"/>
    </row>
    <row r="46" spans="1:31" ht="16.5" thickTop="1" x14ac:dyDescent="0.25">
      <c r="C46" s="16"/>
      <c r="D46" s="83"/>
      <c r="E46" s="8"/>
      <c r="F46" s="8"/>
      <c r="G46" s="8"/>
      <c r="H46" s="24"/>
      <c r="I46" s="177"/>
      <c r="J46" s="28"/>
      <c r="K46" s="178"/>
      <c r="L46" s="25"/>
      <c r="M46" s="4"/>
      <c r="Q46" s="70"/>
      <c r="R46" s="4" t="s">
        <v>87</v>
      </c>
      <c r="S46" s="35"/>
      <c r="T46" s="35"/>
      <c r="U46" s="35"/>
      <c r="V46" s="35"/>
      <c r="W46" s="35"/>
      <c r="X46" s="35">
        <v>50</v>
      </c>
      <c r="Y46" s="35"/>
      <c r="Z46" s="35"/>
      <c r="AA46" s="35"/>
      <c r="AB46" s="4"/>
      <c r="AC46" s="4"/>
      <c r="AD46" s="4"/>
      <c r="AE46" s="71"/>
    </row>
    <row r="47" spans="1:31" ht="21" x14ac:dyDescent="0.35">
      <c r="A47" s="26" t="s">
        <v>62</v>
      </c>
      <c r="I47" s="174"/>
      <c r="J47" s="4"/>
      <c r="K47" s="175"/>
      <c r="L47" s="25"/>
      <c r="M47" s="4"/>
      <c r="Q47" s="70"/>
      <c r="R47" s="4" t="s">
        <v>81</v>
      </c>
      <c r="S47" s="35"/>
      <c r="T47" s="35"/>
      <c r="U47" s="35"/>
      <c r="V47" s="35">
        <v>67</v>
      </c>
      <c r="W47" s="35"/>
      <c r="X47" s="35">
        <v>50</v>
      </c>
      <c r="Y47" s="35"/>
      <c r="Z47" s="35"/>
      <c r="AA47" s="35"/>
      <c r="AB47" s="4"/>
      <c r="AC47" s="4"/>
      <c r="AD47" s="4"/>
      <c r="AE47" s="71"/>
    </row>
    <row r="48" spans="1:31" ht="19.5" customHeight="1" x14ac:dyDescent="0.25">
      <c r="A48" s="78" t="s">
        <v>258</v>
      </c>
      <c r="I48" s="177"/>
      <c r="J48" s="28"/>
      <c r="K48" s="178"/>
      <c r="M48" s="4"/>
      <c r="Q48" s="70"/>
      <c r="R48" s="4" t="s">
        <v>97</v>
      </c>
      <c r="S48" s="35"/>
      <c r="T48" s="35"/>
      <c r="U48" s="35"/>
      <c r="V48" s="35"/>
      <c r="W48" s="35"/>
      <c r="X48" s="35">
        <v>50</v>
      </c>
      <c r="Y48" s="35"/>
      <c r="Z48" s="35"/>
      <c r="AA48" s="35"/>
      <c r="AB48" s="4"/>
      <c r="AC48" s="4"/>
      <c r="AD48" s="4"/>
      <c r="AE48" s="71"/>
    </row>
    <row r="49" spans="1:31" ht="19.5" customHeight="1" x14ac:dyDescent="0.25">
      <c r="A49" s="78" t="s">
        <v>274</v>
      </c>
      <c r="B49" s="5"/>
      <c r="C49" s="5"/>
      <c r="D49" s="5"/>
      <c r="E49" s="5"/>
      <c r="F49" s="5"/>
      <c r="G49" s="5"/>
      <c r="H49" s="5"/>
      <c r="I49" s="177"/>
      <c r="J49" s="28"/>
      <c r="K49" s="178"/>
      <c r="L49" s="25"/>
      <c r="M49" s="4"/>
      <c r="Q49" s="70"/>
      <c r="R49" s="4" t="s">
        <v>112</v>
      </c>
      <c r="S49" s="35"/>
      <c r="T49" s="35"/>
      <c r="U49" s="35"/>
      <c r="V49" s="35"/>
      <c r="W49" s="35"/>
      <c r="X49" s="35">
        <v>50</v>
      </c>
      <c r="Y49" s="35"/>
      <c r="Z49" s="35"/>
      <c r="AA49" s="35"/>
      <c r="AB49" s="4"/>
      <c r="AC49" s="4"/>
      <c r="AD49" s="4"/>
      <c r="AE49" s="71"/>
    </row>
    <row r="50" spans="1:31" ht="18.75" customHeight="1" x14ac:dyDescent="0.25">
      <c r="A50" s="91" t="s">
        <v>273</v>
      </c>
      <c r="H50" s="121" t="s">
        <v>138</v>
      </c>
      <c r="I50" s="174"/>
      <c r="J50" s="28"/>
      <c r="K50" s="178"/>
      <c r="L50" s="25"/>
      <c r="M50" s="4"/>
      <c r="Q50" s="112" t="s">
        <v>88</v>
      </c>
      <c r="R50" s="4" t="s">
        <v>81</v>
      </c>
      <c r="S50" s="35">
        <v>226</v>
      </c>
      <c r="T50" s="35"/>
      <c r="U50" s="35"/>
      <c r="V50" s="35"/>
      <c r="W50" s="35"/>
      <c r="X50" s="35"/>
      <c r="Y50" s="35"/>
      <c r="Z50" s="35"/>
      <c r="AA50" s="35"/>
      <c r="AB50" s="4"/>
      <c r="AC50" s="4"/>
      <c r="AD50" s="4"/>
      <c r="AE50" s="71"/>
    </row>
    <row r="51" spans="1:31" ht="15.75" x14ac:dyDescent="0.25">
      <c r="H51" s="121" t="s">
        <v>139</v>
      </c>
      <c r="I51" s="174"/>
      <c r="J51" s="28"/>
      <c r="K51" s="178"/>
      <c r="M51" s="4"/>
      <c r="Q51" s="70" t="s">
        <v>108</v>
      </c>
      <c r="R51" s="4" t="s">
        <v>82</v>
      </c>
      <c r="S51" s="35">
        <v>173</v>
      </c>
      <c r="T51" s="35"/>
      <c r="U51" s="35"/>
      <c r="V51" s="35"/>
      <c r="W51" s="35">
        <v>235</v>
      </c>
      <c r="X51" s="35">
        <v>224</v>
      </c>
      <c r="Y51" s="35"/>
      <c r="Z51" s="35"/>
      <c r="AA51" s="35"/>
      <c r="AB51" s="4"/>
      <c r="AC51" s="4"/>
      <c r="AD51" s="4"/>
      <c r="AE51" s="71"/>
    </row>
    <row r="52" spans="1:31" ht="15.75" x14ac:dyDescent="0.25">
      <c r="A52" s="86" t="s">
        <v>223</v>
      </c>
      <c r="B52" s="87"/>
      <c r="C52" s="8"/>
      <c r="D52" s="47" t="s">
        <v>173</v>
      </c>
      <c r="E52" s="14"/>
      <c r="F52" s="14"/>
      <c r="G52" s="14"/>
      <c r="H52" s="91" t="s">
        <v>189</v>
      </c>
      <c r="I52" s="174"/>
      <c r="J52" s="4"/>
      <c r="K52" s="175"/>
      <c r="L52" s="120"/>
      <c r="M52" s="4"/>
      <c r="Q52" s="70"/>
      <c r="R52" s="4" t="s">
        <v>89</v>
      </c>
      <c r="S52" s="35">
        <v>117</v>
      </c>
      <c r="T52" s="35">
        <v>95</v>
      </c>
      <c r="U52" s="35">
        <v>50</v>
      </c>
      <c r="V52" s="35">
        <v>110</v>
      </c>
      <c r="W52" s="35">
        <v>190</v>
      </c>
      <c r="X52" s="35"/>
      <c r="Y52" s="35"/>
      <c r="Z52" s="35"/>
      <c r="AA52" s="35"/>
      <c r="AB52" s="4"/>
      <c r="AC52" s="4"/>
      <c r="AD52" s="4"/>
      <c r="AE52" s="71"/>
    </row>
    <row r="53" spans="1:31" ht="15.75" x14ac:dyDescent="0.25">
      <c r="A53" s="86" t="s">
        <v>224</v>
      </c>
      <c r="B53" s="88"/>
      <c r="D53" s="47" t="s">
        <v>174</v>
      </c>
      <c r="H53" s="122" t="s">
        <v>174</v>
      </c>
      <c r="I53" s="174"/>
      <c r="J53" s="28"/>
      <c r="K53" s="179"/>
      <c r="L53" s="25"/>
      <c r="M53" s="4"/>
      <c r="Q53" s="70"/>
      <c r="R53" s="4" t="s">
        <v>112</v>
      </c>
      <c r="S53" s="35">
        <v>134</v>
      </c>
      <c r="T53" s="35"/>
      <c r="U53" s="35"/>
      <c r="V53" s="35"/>
      <c r="W53" s="35"/>
      <c r="X53" s="35"/>
      <c r="Y53" s="35"/>
      <c r="Z53" s="35"/>
      <c r="AA53" s="35"/>
      <c r="AB53" s="4"/>
      <c r="AC53" s="4"/>
      <c r="AD53" s="4"/>
      <c r="AE53" s="71"/>
    </row>
    <row r="54" spans="1:31" ht="15.75" x14ac:dyDescent="0.25">
      <c r="A54" s="86" t="s">
        <v>168</v>
      </c>
      <c r="B54" s="87"/>
      <c r="C54" s="8"/>
      <c r="D54" s="14" t="s">
        <v>2</v>
      </c>
      <c r="E54" s="14"/>
      <c r="F54" s="14"/>
      <c r="G54" s="14"/>
      <c r="H54" s="121" t="s">
        <v>2</v>
      </c>
      <c r="I54" s="174"/>
      <c r="J54" s="28"/>
      <c r="K54" s="179"/>
      <c r="L54" s="25"/>
      <c r="M54" s="4"/>
      <c r="Q54" s="70"/>
      <c r="R54" s="4" t="s">
        <v>90</v>
      </c>
      <c r="S54" s="35">
        <v>90</v>
      </c>
      <c r="T54" s="35"/>
      <c r="U54" s="35"/>
      <c r="V54" s="35">
        <v>108</v>
      </c>
      <c r="W54" s="35">
        <v>100</v>
      </c>
      <c r="X54" s="35">
        <v>95</v>
      </c>
      <c r="Y54" s="35"/>
      <c r="Z54" s="35"/>
      <c r="AA54" s="35"/>
      <c r="AB54" s="4"/>
      <c r="AC54" s="4"/>
      <c r="AD54" s="4"/>
      <c r="AE54" s="71"/>
    </row>
    <row r="55" spans="1:31" ht="16.5" thickBot="1" x14ac:dyDescent="0.3">
      <c r="A55" s="56" t="s">
        <v>175</v>
      </c>
      <c r="B55" s="57"/>
      <c r="C55" s="8"/>
      <c r="D55" s="14">
        <v>20</v>
      </c>
      <c r="G55" s="8"/>
      <c r="H55" s="81"/>
      <c r="I55" s="174"/>
      <c r="J55" s="4"/>
      <c r="K55" s="175"/>
      <c r="M55" s="4"/>
      <c r="Q55" s="70"/>
      <c r="R55" s="4" t="s">
        <v>83</v>
      </c>
      <c r="S55" s="35">
        <v>126</v>
      </c>
      <c r="T55" s="35">
        <v>114</v>
      </c>
      <c r="U55" s="35">
        <v>173</v>
      </c>
      <c r="V55" s="35">
        <v>134</v>
      </c>
      <c r="W55" s="35"/>
      <c r="X55" s="35">
        <v>145</v>
      </c>
      <c r="Y55" s="35"/>
      <c r="Z55" s="35"/>
      <c r="AA55" s="35"/>
      <c r="AB55" s="4"/>
      <c r="AC55" s="4"/>
      <c r="AD55" s="4"/>
      <c r="AE55" s="71"/>
    </row>
    <row r="56" spans="1:31" ht="20.25" customHeight="1" thickTop="1" thickBot="1" x14ac:dyDescent="0.3">
      <c r="A56" s="56" t="s">
        <v>169</v>
      </c>
      <c r="B56" s="57"/>
      <c r="C56" s="8"/>
      <c r="D56" s="14">
        <v>40</v>
      </c>
      <c r="E56" s="124" t="s">
        <v>188</v>
      </c>
      <c r="G56" s="74"/>
      <c r="H56" s="161"/>
      <c r="I56" s="4">
        <f>SUM(H56)*0.5</f>
        <v>0</v>
      </c>
      <c r="J56" s="99">
        <f>SUM(H33)</f>
        <v>0</v>
      </c>
      <c r="K56" s="180">
        <f>SUM(I56*J56*H29)</f>
        <v>0</v>
      </c>
      <c r="L56" s="82" t="s">
        <v>191</v>
      </c>
      <c r="M56" s="4"/>
      <c r="Q56" s="70"/>
      <c r="R56" s="4" t="s">
        <v>91</v>
      </c>
      <c r="S56" s="35">
        <v>252</v>
      </c>
      <c r="T56" s="35"/>
      <c r="U56" s="35"/>
      <c r="V56" s="35">
        <v>112</v>
      </c>
      <c r="W56" s="35">
        <v>251</v>
      </c>
      <c r="X56" s="35"/>
      <c r="Y56" s="35"/>
      <c r="Z56" s="35"/>
      <c r="AA56" s="35"/>
      <c r="AB56" s="4"/>
      <c r="AC56" s="4"/>
      <c r="AD56" s="4"/>
      <c r="AE56" s="71"/>
    </row>
    <row r="57" spans="1:31" ht="21" customHeight="1" thickTop="1" thickBot="1" x14ac:dyDescent="0.3">
      <c r="A57" s="56" t="s">
        <v>170</v>
      </c>
      <c r="B57" s="57"/>
      <c r="C57" s="8"/>
      <c r="D57" s="14">
        <v>60</v>
      </c>
      <c r="E57" s="123" t="s">
        <v>187</v>
      </c>
      <c r="G57" s="75"/>
      <c r="H57" s="129"/>
      <c r="I57" s="4">
        <f>SUM(H57)*0.5</f>
        <v>0</v>
      </c>
      <c r="J57" s="99">
        <f>SUM(H33)</f>
        <v>0</v>
      </c>
      <c r="K57" s="180">
        <f>SUM(I57*J57*H29)</f>
        <v>0</v>
      </c>
      <c r="L57" s="82" t="s">
        <v>190</v>
      </c>
      <c r="M57" s="4"/>
      <c r="Q57" s="112" t="s">
        <v>92</v>
      </c>
      <c r="R57" s="4" t="s">
        <v>81</v>
      </c>
      <c r="S57" s="35">
        <v>120</v>
      </c>
      <c r="T57" s="35"/>
      <c r="U57" s="35"/>
      <c r="V57" s="35"/>
      <c r="W57" s="35"/>
      <c r="X57" s="35"/>
      <c r="Y57" s="35"/>
      <c r="Z57" s="35"/>
      <c r="AA57" s="35"/>
      <c r="AB57" s="4"/>
      <c r="AC57" s="4"/>
      <c r="AD57" s="4"/>
      <c r="AE57" s="71"/>
    </row>
    <row r="58" spans="1:31" ht="20.25" customHeight="1" thickTop="1" thickBot="1" x14ac:dyDescent="0.3">
      <c r="A58" s="56" t="s">
        <v>171</v>
      </c>
      <c r="B58" s="57"/>
      <c r="C58" s="8"/>
      <c r="D58" s="14">
        <v>80</v>
      </c>
      <c r="E58" s="124" t="s">
        <v>136</v>
      </c>
      <c r="G58" s="74"/>
      <c r="H58" s="128"/>
      <c r="I58" s="4">
        <f>SUM(H58)*0.5</f>
        <v>0</v>
      </c>
      <c r="J58" s="99">
        <f>SUM(H33)</f>
        <v>0</v>
      </c>
      <c r="K58" s="180">
        <f>SUM(I58*J58*H29)</f>
        <v>0</v>
      </c>
      <c r="L58" s="82" t="s">
        <v>192</v>
      </c>
      <c r="M58" s="4"/>
      <c r="Q58" s="70" t="s">
        <v>108</v>
      </c>
      <c r="R58" s="4" t="s">
        <v>82</v>
      </c>
      <c r="S58" s="35"/>
      <c r="T58" s="35">
        <v>263</v>
      </c>
      <c r="U58" s="35">
        <v>234</v>
      </c>
      <c r="V58" s="35"/>
      <c r="W58" s="35">
        <v>263</v>
      </c>
      <c r="X58" s="35"/>
      <c r="Y58" s="35"/>
      <c r="Z58" s="35"/>
      <c r="AA58" s="35"/>
      <c r="AB58" s="4"/>
      <c r="AC58" s="4"/>
      <c r="AD58" s="4"/>
      <c r="AE58" s="71"/>
    </row>
    <row r="59" spans="1:31" ht="20.25" customHeight="1" thickTop="1" x14ac:dyDescent="0.25">
      <c r="A59" s="56" t="s">
        <v>172</v>
      </c>
      <c r="B59" s="57"/>
      <c r="C59" s="8"/>
      <c r="D59" s="14">
        <v>100</v>
      </c>
      <c r="G59" s="8"/>
      <c r="H59" s="81"/>
      <c r="I59" s="174"/>
      <c r="J59" s="4"/>
      <c r="K59" s="175"/>
      <c r="M59" s="4" t="s">
        <v>5</v>
      </c>
      <c r="Q59" s="70"/>
      <c r="R59" s="4" t="s">
        <v>89</v>
      </c>
      <c r="S59" s="35"/>
      <c r="T59" s="35"/>
      <c r="U59" s="35">
        <v>23</v>
      </c>
      <c r="V59" s="35"/>
      <c r="W59" s="35">
        <v>212</v>
      </c>
      <c r="X59" s="35"/>
      <c r="Y59" s="35"/>
      <c r="Z59" s="35"/>
      <c r="AA59" s="35"/>
      <c r="AB59" s="4"/>
      <c r="AC59" s="4"/>
      <c r="AD59" s="4"/>
      <c r="AE59" s="71"/>
    </row>
    <row r="60" spans="1:31" ht="18.75" customHeight="1" x14ac:dyDescent="0.25">
      <c r="I60" s="174"/>
      <c r="J60" s="4"/>
      <c r="K60" s="175"/>
      <c r="M60" s="4"/>
      <c r="Q60" s="70"/>
      <c r="R60" s="4" t="s">
        <v>83</v>
      </c>
      <c r="S60" s="35">
        <v>213</v>
      </c>
      <c r="T60" s="35"/>
      <c r="U60" s="35"/>
      <c r="V60" s="35">
        <v>90</v>
      </c>
      <c r="W60" s="35">
        <v>213</v>
      </c>
      <c r="X60" s="35"/>
      <c r="Y60" s="35"/>
      <c r="Z60" s="35"/>
      <c r="AA60" s="35"/>
      <c r="AB60" s="4"/>
      <c r="AC60" s="4"/>
      <c r="AD60" s="4"/>
      <c r="AE60" s="71"/>
    </row>
    <row r="61" spans="1:31" ht="20.25" customHeight="1" thickBot="1" x14ac:dyDescent="0.3">
      <c r="A61" s="77" t="s">
        <v>152</v>
      </c>
      <c r="B61" s="57"/>
      <c r="C61" s="8"/>
      <c r="D61" s="14" t="s">
        <v>2</v>
      </c>
      <c r="E61" s="14"/>
      <c r="F61" s="75" t="s">
        <v>138</v>
      </c>
      <c r="G61" s="74"/>
      <c r="I61" s="174"/>
      <c r="J61" s="4"/>
      <c r="K61" s="175"/>
      <c r="M61" s="4"/>
      <c r="Q61" s="112" t="s">
        <v>93</v>
      </c>
      <c r="R61" s="4"/>
      <c r="S61" s="4"/>
      <c r="T61" s="4"/>
      <c r="U61" s="4"/>
      <c r="V61" s="4"/>
      <c r="W61" s="4"/>
      <c r="X61" s="35"/>
      <c r="Y61" s="35"/>
      <c r="Z61" s="35"/>
      <c r="AA61" s="35"/>
      <c r="AB61" s="4"/>
      <c r="AC61" s="4"/>
      <c r="AD61" s="4"/>
      <c r="AE61" s="71"/>
    </row>
    <row r="62" spans="1:31" ht="18" customHeight="1" thickTop="1" thickBot="1" x14ac:dyDescent="0.3">
      <c r="A62" s="56" t="s">
        <v>3</v>
      </c>
      <c r="B62" s="57"/>
      <c r="C62" s="8"/>
      <c r="D62" s="14">
        <v>25</v>
      </c>
      <c r="E62" s="14"/>
      <c r="F62" s="75" t="s">
        <v>139</v>
      </c>
      <c r="G62" s="75" t="s">
        <v>137</v>
      </c>
      <c r="H62" s="129"/>
      <c r="I62" s="35">
        <f>SUM(H62)</f>
        <v>0</v>
      </c>
      <c r="J62" s="163">
        <f>SUM(H33)</f>
        <v>0</v>
      </c>
      <c r="K62" s="176">
        <f>SUM(I62*J62*H29)</f>
        <v>0</v>
      </c>
      <c r="L62" s="120" t="s">
        <v>249</v>
      </c>
      <c r="Q62" s="70" t="s">
        <v>109</v>
      </c>
      <c r="R62" s="4" t="s">
        <v>94</v>
      </c>
      <c r="S62" s="35"/>
      <c r="T62" s="35">
        <v>308</v>
      </c>
      <c r="U62" s="4"/>
      <c r="V62" s="35"/>
      <c r="W62" s="35"/>
      <c r="X62" s="35"/>
      <c r="Y62" s="4"/>
      <c r="Z62" s="4"/>
      <c r="AA62" s="4"/>
      <c r="AB62" s="4"/>
      <c r="AC62" s="4"/>
      <c r="AD62" s="4"/>
      <c r="AE62" s="71"/>
    </row>
    <row r="63" spans="1:31" ht="16.5" thickTop="1" x14ac:dyDescent="0.25">
      <c r="A63" s="56" t="s">
        <v>4</v>
      </c>
      <c r="B63" s="57"/>
      <c r="D63" s="14">
        <v>50</v>
      </c>
      <c r="E63" s="14"/>
      <c r="F63" s="75" t="s">
        <v>2</v>
      </c>
      <c r="G63" s="74"/>
      <c r="H63" s="80"/>
      <c r="I63" s="174"/>
      <c r="J63" s="4"/>
      <c r="K63" s="175"/>
      <c r="M63" s="4"/>
      <c r="Q63" s="70"/>
      <c r="R63" s="4"/>
      <c r="S63" s="4"/>
      <c r="T63" s="4"/>
      <c r="U63" s="4"/>
      <c r="V63" s="35"/>
      <c r="W63" s="35"/>
      <c r="X63" s="35"/>
      <c r="Y63" s="4"/>
      <c r="Z63" s="4"/>
      <c r="AA63" s="4"/>
      <c r="AB63" s="4"/>
      <c r="AC63" s="4"/>
      <c r="AD63" s="4"/>
      <c r="AE63" s="71"/>
    </row>
    <row r="64" spans="1:31" ht="15.75" x14ac:dyDescent="0.25">
      <c r="A64" s="8"/>
      <c r="B64" s="8"/>
      <c r="F64" s="67" t="s">
        <v>276</v>
      </c>
      <c r="H64" s="24">
        <f>SUM(H62,H58,H57,H56,H45)</f>
        <v>0</v>
      </c>
      <c r="I64" s="177"/>
      <c r="J64" s="28"/>
      <c r="K64" s="179"/>
      <c r="M64" s="4"/>
      <c r="Q64" s="113" t="s">
        <v>117</v>
      </c>
      <c r="R64" s="54" t="s">
        <v>115</v>
      </c>
      <c r="S64" s="4"/>
      <c r="T64" s="4"/>
      <c r="U64" s="4"/>
      <c r="V64" s="4"/>
      <c r="W64" s="4"/>
      <c r="X64" s="4"/>
      <c r="Y64" s="35">
        <v>140</v>
      </c>
      <c r="Z64" s="35">
        <v>300</v>
      </c>
      <c r="AA64" s="35">
        <v>308</v>
      </c>
      <c r="AB64" s="35">
        <v>252</v>
      </c>
      <c r="AC64" s="4"/>
      <c r="AD64" s="4"/>
      <c r="AE64" s="71"/>
    </row>
    <row r="65" spans="1:31" ht="15.75" x14ac:dyDescent="0.25">
      <c r="A65" s="8"/>
      <c r="B65" s="8"/>
      <c r="F65" s="10" t="s">
        <v>66</v>
      </c>
      <c r="G65" s="10"/>
      <c r="H65" s="24">
        <f>SUM(H23)</f>
        <v>0</v>
      </c>
      <c r="Q65" s="114" t="s">
        <v>116</v>
      </c>
      <c r="R65" s="54" t="s">
        <v>89</v>
      </c>
      <c r="S65" s="4"/>
      <c r="T65" s="4"/>
      <c r="U65" s="4"/>
      <c r="V65" s="4"/>
      <c r="W65" s="4"/>
      <c r="X65" s="4"/>
      <c r="Y65" s="35"/>
      <c r="Z65" s="35">
        <v>162</v>
      </c>
      <c r="AA65" s="35">
        <v>151</v>
      </c>
      <c r="AB65" s="35">
        <v>364</v>
      </c>
      <c r="AC65" s="4"/>
      <c r="AD65" s="4"/>
      <c r="AE65" s="71"/>
    </row>
    <row r="66" spans="1:31" ht="15.75" x14ac:dyDescent="0.25">
      <c r="A66" s="8"/>
      <c r="B66" s="8"/>
      <c r="F66" s="18" t="s">
        <v>8</v>
      </c>
      <c r="G66" s="18"/>
      <c r="H66" s="24">
        <f>SUM(H65-H64)</f>
        <v>0</v>
      </c>
      <c r="I66" s="181"/>
      <c r="J66" s="4"/>
      <c r="K66" s="182"/>
      <c r="Q66" s="113" t="s">
        <v>118</v>
      </c>
      <c r="R66" s="54" t="s">
        <v>115</v>
      </c>
      <c r="S66" s="35"/>
      <c r="T66" s="35"/>
      <c r="U66" s="35"/>
      <c r="V66" s="35"/>
      <c r="W66" s="35"/>
      <c r="X66" s="35"/>
      <c r="Y66" s="35"/>
      <c r="Z66" s="35">
        <v>84</v>
      </c>
      <c r="AA66" s="35"/>
      <c r="AB66" s="4"/>
      <c r="AC66" s="4"/>
      <c r="AD66" s="4"/>
      <c r="AE66" s="71"/>
    </row>
    <row r="67" spans="1:31" ht="15.75" x14ac:dyDescent="0.25">
      <c r="I67" s="183"/>
      <c r="J67" s="24"/>
      <c r="K67" s="179"/>
      <c r="Q67" s="114" t="s">
        <v>116</v>
      </c>
      <c r="R67" s="54" t="s">
        <v>119</v>
      </c>
      <c r="S67" s="4"/>
      <c r="T67" s="4"/>
      <c r="U67" s="4"/>
      <c r="V67" s="4"/>
      <c r="W67" s="4"/>
      <c r="X67" s="4"/>
      <c r="Y67" s="53"/>
      <c r="Z67" s="53"/>
      <c r="AA67" s="35">
        <v>106</v>
      </c>
      <c r="AB67" s="4"/>
      <c r="AC67" s="4">
        <v>117</v>
      </c>
      <c r="AD67" s="4"/>
      <c r="AE67" s="71"/>
    </row>
    <row r="68" spans="1:31" ht="17.25" customHeight="1" x14ac:dyDescent="0.35">
      <c r="A68" s="26" t="s">
        <v>64</v>
      </c>
      <c r="D68" s="47"/>
      <c r="E68" s="47"/>
      <c r="F68" s="47"/>
      <c r="G68" s="47"/>
      <c r="I68" s="172"/>
      <c r="J68" s="24"/>
      <c r="K68" s="173"/>
      <c r="Q68" s="70"/>
      <c r="R68" s="54" t="s">
        <v>131</v>
      </c>
      <c r="S68" s="4"/>
      <c r="T68" s="4"/>
      <c r="U68" s="4"/>
      <c r="V68" s="4"/>
      <c r="W68" s="4"/>
      <c r="X68" s="4"/>
      <c r="Y68" s="35"/>
      <c r="Z68" s="35"/>
      <c r="AA68" s="35"/>
      <c r="AB68" s="4"/>
      <c r="AC68" s="4"/>
      <c r="AD68" s="4"/>
      <c r="AE68" s="71"/>
    </row>
    <row r="69" spans="1:31" ht="15.75" customHeight="1" x14ac:dyDescent="0.25">
      <c r="A69" s="55" t="s">
        <v>120</v>
      </c>
      <c r="D69" s="47"/>
      <c r="E69" s="47"/>
      <c r="F69" s="47"/>
      <c r="G69" s="47"/>
      <c r="I69" s="174"/>
      <c r="J69" s="4"/>
      <c r="K69" s="175"/>
      <c r="Q69" s="70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71"/>
    </row>
    <row r="70" spans="1:31" ht="20.25" customHeight="1" thickBot="1" x14ac:dyDescent="0.3">
      <c r="A70" t="s">
        <v>216</v>
      </c>
      <c r="C70" s="138"/>
      <c r="D70" s="139"/>
      <c r="E70" s="4"/>
      <c r="F70" s="47"/>
      <c r="G70" s="47"/>
      <c r="I70" s="174"/>
      <c r="J70" s="4"/>
      <c r="K70" s="175"/>
      <c r="L70" s="120" t="s">
        <v>259</v>
      </c>
      <c r="Q70" s="113" t="s">
        <v>132</v>
      </c>
      <c r="R70" s="54" t="s">
        <v>115</v>
      </c>
      <c r="S70" s="4"/>
      <c r="T70" s="4"/>
      <c r="U70" s="4"/>
      <c r="V70" s="4"/>
      <c r="W70" s="4"/>
      <c r="X70" s="4"/>
      <c r="Y70" s="4" t="s">
        <v>134</v>
      </c>
      <c r="Z70" s="4"/>
      <c r="AA70" s="35"/>
      <c r="AB70" s="4">
        <v>263</v>
      </c>
      <c r="AC70" s="4" t="s">
        <v>133</v>
      </c>
      <c r="AD70" s="101" t="s">
        <v>155</v>
      </c>
      <c r="AE70" s="71"/>
    </row>
    <row r="71" spans="1:31" ht="17.25" thickTop="1" thickBot="1" x14ac:dyDescent="0.3">
      <c r="C71" s="1"/>
      <c r="D71" s="47"/>
      <c r="E71" s="47" t="s">
        <v>217</v>
      </c>
      <c r="F71" s="47"/>
      <c r="G71" s="47"/>
      <c r="H71" s="128"/>
      <c r="I71" s="165">
        <f>SUM(H71*1.5)</f>
        <v>0</v>
      </c>
      <c r="J71" s="166">
        <f>SUM(H33)</f>
        <v>0</v>
      </c>
      <c r="K71" s="180">
        <f>SUM(I71*J71*H29)</f>
        <v>0</v>
      </c>
      <c r="L71" s="93" t="s">
        <v>199</v>
      </c>
      <c r="Q71" s="114" t="s">
        <v>116</v>
      </c>
      <c r="R71" s="54" t="s">
        <v>90</v>
      </c>
      <c r="S71" s="4"/>
      <c r="T71" s="4"/>
      <c r="U71" s="4"/>
      <c r="V71" s="4"/>
      <c r="W71" s="4"/>
      <c r="X71" s="4"/>
      <c r="Y71" s="4" t="s">
        <v>156</v>
      </c>
      <c r="Z71" s="4"/>
      <c r="AA71" s="35"/>
      <c r="AB71" s="4">
        <v>252</v>
      </c>
      <c r="AC71" s="4"/>
      <c r="AD71" s="4">
        <v>140</v>
      </c>
      <c r="AE71" s="71"/>
    </row>
    <row r="72" spans="1:31" ht="15.75" thickTop="1" x14ac:dyDescent="0.25">
      <c r="I72" s="174"/>
      <c r="J72" s="4"/>
      <c r="K72" s="175"/>
      <c r="Q72" s="70"/>
      <c r="R72" s="54" t="s">
        <v>89</v>
      </c>
      <c r="S72" s="4"/>
      <c r="T72" s="4"/>
      <c r="U72" s="4"/>
      <c r="V72" s="4"/>
      <c r="W72" s="4"/>
      <c r="X72" s="4"/>
      <c r="Y72" s="35"/>
      <c r="Z72" s="35"/>
      <c r="AA72" s="35"/>
      <c r="AB72" s="4">
        <v>201</v>
      </c>
      <c r="AC72" s="4"/>
      <c r="AD72" s="4">
        <v>157</v>
      </c>
      <c r="AE72" s="71"/>
    </row>
    <row r="73" spans="1:31" ht="21" x14ac:dyDescent="0.35">
      <c r="A73" s="26" t="s">
        <v>193</v>
      </c>
      <c r="I73" s="174"/>
      <c r="J73" s="4"/>
      <c r="K73" s="175"/>
      <c r="Q73" s="70"/>
      <c r="R73" s="54" t="s">
        <v>131</v>
      </c>
      <c r="S73" s="4"/>
      <c r="T73" s="4"/>
      <c r="U73" s="4"/>
      <c r="V73" s="4"/>
      <c r="W73" s="4"/>
      <c r="X73" s="4"/>
      <c r="Y73" s="35"/>
      <c r="Z73" s="35"/>
      <c r="AA73" s="35"/>
      <c r="AB73" s="4"/>
      <c r="AC73" s="4"/>
      <c r="AD73" s="4">
        <v>123</v>
      </c>
      <c r="AE73" s="71"/>
    </row>
    <row r="74" spans="1:31" ht="15.75" x14ac:dyDescent="0.25">
      <c r="A74" s="13" t="s">
        <v>70</v>
      </c>
      <c r="B74" s="8"/>
      <c r="C74" s="8"/>
      <c r="I74" s="174"/>
      <c r="J74" s="4"/>
      <c r="K74" s="175"/>
      <c r="M74" s="8"/>
      <c r="Q74" s="70"/>
      <c r="R74" s="4"/>
      <c r="S74" s="4"/>
      <c r="T74" s="4"/>
      <c r="U74" s="4"/>
      <c r="V74" s="4"/>
      <c r="W74" s="4"/>
      <c r="X74" s="35"/>
      <c r="Y74" s="35"/>
      <c r="Z74" s="35"/>
      <c r="AA74" s="35"/>
      <c r="AB74" s="4"/>
      <c r="AC74" s="4"/>
      <c r="AD74" s="4"/>
      <c r="AE74" s="71"/>
    </row>
    <row r="75" spans="1:31" ht="20.25" customHeight="1" x14ac:dyDescent="0.25">
      <c r="A75" s="73" t="s">
        <v>201</v>
      </c>
      <c r="D75" s="8"/>
      <c r="E75" s="8"/>
      <c r="F75" s="8"/>
      <c r="G75" s="8"/>
      <c r="H75" s="8"/>
      <c r="I75" s="177"/>
      <c r="J75" s="30"/>
      <c r="K75" s="179"/>
      <c r="M75" s="8"/>
      <c r="Q75" s="115" t="s">
        <v>157</v>
      </c>
      <c r="R75" s="4" t="s">
        <v>159</v>
      </c>
      <c r="S75" s="4"/>
      <c r="T75" s="4"/>
      <c r="U75" s="4"/>
      <c r="V75" s="4"/>
      <c r="W75" s="4"/>
      <c r="X75" s="4"/>
      <c r="Y75" s="4" t="s">
        <v>134</v>
      </c>
      <c r="AA75" s="35"/>
      <c r="AB75" s="4">
        <v>322</v>
      </c>
      <c r="AC75" s="101" t="s">
        <v>161</v>
      </c>
      <c r="AD75" s="101" t="s">
        <v>167</v>
      </c>
      <c r="AE75" s="71"/>
    </row>
    <row r="76" spans="1:31" ht="20.25" customHeight="1" x14ac:dyDescent="0.25">
      <c r="A76" s="9" t="s">
        <v>150</v>
      </c>
      <c r="B76" s="8"/>
      <c r="C76" s="8"/>
      <c r="D76" s="5"/>
      <c r="E76" s="5"/>
      <c r="F76" s="5"/>
      <c r="G76" s="5"/>
      <c r="I76" s="177"/>
      <c r="J76" s="30"/>
      <c r="K76" s="179"/>
      <c r="M76" s="8"/>
      <c r="Q76" s="70" t="s">
        <v>158</v>
      </c>
      <c r="R76" s="4" t="s">
        <v>160</v>
      </c>
      <c r="S76" s="4"/>
      <c r="T76" s="4"/>
      <c r="U76" s="4"/>
      <c r="V76" s="4"/>
      <c r="W76" s="4"/>
      <c r="X76" s="4"/>
      <c r="Y76" s="35"/>
      <c r="Z76" s="4" t="s">
        <v>162</v>
      </c>
      <c r="AA76" s="35"/>
      <c r="AB76" s="4"/>
      <c r="AC76" s="4"/>
      <c r="AD76" s="101" t="s">
        <v>163</v>
      </c>
      <c r="AE76" s="71"/>
    </row>
    <row r="77" spans="1:31" ht="15.75" x14ac:dyDescent="0.25">
      <c r="A77" s="8"/>
      <c r="B77" s="8" t="s">
        <v>145</v>
      </c>
      <c r="H77" s="81"/>
      <c r="I77" s="184"/>
      <c r="J77" s="12"/>
      <c r="K77" s="185"/>
      <c r="Q77" s="70" t="s">
        <v>165</v>
      </c>
      <c r="R77" s="4" t="s">
        <v>164</v>
      </c>
      <c r="S77" s="4"/>
      <c r="T77" s="4"/>
      <c r="U77" s="4"/>
      <c r="V77" s="4"/>
      <c r="W77" s="4"/>
      <c r="X77" s="4"/>
      <c r="Y77" s="35"/>
      <c r="Z77" s="35"/>
      <c r="AA77" s="35"/>
      <c r="AB77" s="4"/>
      <c r="AC77" s="4">
        <v>100</v>
      </c>
      <c r="AD77" s="4"/>
      <c r="AE77" s="71"/>
    </row>
    <row r="78" spans="1:31" ht="17.25" customHeight="1" thickBot="1" x14ac:dyDescent="0.3">
      <c r="A78" s="15" t="s">
        <v>5</v>
      </c>
      <c r="B78" s="8" t="s">
        <v>146</v>
      </c>
      <c r="F78" s="73" t="s">
        <v>138</v>
      </c>
      <c r="H78" s="81"/>
      <c r="I78" s="174"/>
      <c r="J78" s="4"/>
      <c r="K78" s="185"/>
      <c r="Q78" s="100"/>
      <c r="R78" s="35"/>
      <c r="S78" s="35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71"/>
    </row>
    <row r="79" spans="1:31" ht="17.25" thickTop="1" thickBot="1" x14ac:dyDescent="0.3">
      <c r="A79" s="8"/>
      <c r="B79" s="8" t="s">
        <v>147</v>
      </c>
      <c r="F79" s="72" t="s">
        <v>151</v>
      </c>
      <c r="G79" s="76" t="s">
        <v>137</v>
      </c>
      <c r="H79" s="130"/>
      <c r="I79" s="127">
        <f>SUM(H79*0.5)</f>
        <v>0</v>
      </c>
      <c r="J79" s="164">
        <f>SUM(H33)</f>
        <v>0</v>
      </c>
      <c r="K79" s="176">
        <f>SUM(J79*I79*H33*H29)</f>
        <v>0</v>
      </c>
      <c r="L79" s="82" t="s">
        <v>268</v>
      </c>
      <c r="Q79" s="100"/>
      <c r="R79" s="35"/>
      <c r="S79" s="35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71"/>
    </row>
    <row r="80" spans="1:31" ht="17.25" thickTop="1" thickBot="1" x14ac:dyDescent="0.3">
      <c r="A80" s="8"/>
      <c r="B80" s="8" t="s">
        <v>148</v>
      </c>
      <c r="F80" s="73" t="s">
        <v>2</v>
      </c>
      <c r="H80" s="81"/>
      <c r="I80" s="186"/>
      <c r="J80" s="187"/>
      <c r="K80" s="188"/>
      <c r="L80" s="120" t="s">
        <v>241</v>
      </c>
      <c r="Q80" s="116"/>
      <c r="R80" s="117"/>
      <c r="S80" s="117"/>
      <c r="T80" s="117"/>
      <c r="U80" s="117"/>
      <c r="V80" s="117"/>
      <c r="W80" s="117"/>
      <c r="X80" s="117"/>
      <c r="Y80" s="117"/>
      <c r="Z80" s="118"/>
      <c r="AA80" s="118"/>
      <c r="AB80" s="118"/>
      <c r="AC80" s="117"/>
      <c r="AD80" s="117"/>
      <c r="AE80" s="119"/>
    </row>
    <row r="81" spans="1:18" ht="15.75" x14ac:dyDescent="0.25">
      <c r="A81" s="8"/>
      <c r="B81" s="8" t="s">
        <v>149</v>
      </c>
      <c r="D81" s="8"/>
      <c r="E81" s="8"/>
      <c r="F81" s="8"/>
      <c r="G81" s="8"/>
      <c r="H81" s="81"/>
    </row>
    <row r="82" spans="1:18" ht="15.75" thickBot="1" x14ac:dyDescent="0.3"/>
    <row r="83" spans="1:18" ht="16.5" thickBot="1" x14ac:dyDescent="0.3">
      <c r="E83" s="16"/>
      <c r="F83" s="16" t="s">
        <v>237</v>
      </c>
      <c r="G83" s="16"/>
      <c r="H83" s="94">
        <f>SUM(H45,H56,H57,H58,H62,H71,H79)</f>
        <v>0</v>
      </c>
      <c r="I83" s="8" t="s">
        <v>59</v>
      </c>
      <c r="L83" s="25"/>
    </row>
    <row r="84" spans="1:18" ht="15.75" x14ac:dyDescent="0.25">
      <c r="B84" s="8"/>
      <c r="E84" s="16"/>
      <c r="F84" s="16" t="s">
        <v>72</v>
      </c>
      <c r="G84" s="16"/>
      <c r="H84" s="24">
        <f>SUM(H23)</f>
        <v>0</v>
      </c>
    </row>
    <row r="85" spans="1:18" ht="15.75" x14ac:dyDescent="0.25">
      <c r="B85" s="8"/>
    </row>
    <row r="87" spans="1:18" ht="21" x14ac:dyDescent="0.35">
      <c r="A87" s="26" t="s">
        <v>194</v>
      </c>
      <c r="B87" s="2" t="s">
        <v>153</v>
      </c>
      <c r="C87" s="8"/>
      <c r="D87" s="8"/>
      <c r="E87" s="8"/>
      <c r="F87" s="8"/>
      <c r="G87" s="8"/>
      <c r="H87" s="8"/>
      <c r="I87" s="8"/>
    </row>
    <row r="88" spans="1:18" ht="16.5" thickBot="1" x14ac:dyDescent="0.3">
      <c r="A88" s="78" t="s">
        <v>176</v>
      </c>
      <c r="I88" s="8"/>
      <c r="L88" s="8"/>
      <c r="M88" s="10"/>
      <c r="N88" s="14"/>
      <c r="O88" s="14"/>
      <c r="P88" s="14"/>
      <c r="Q88" s="14"/>
      <c r="R88" s="81"/>
    </row>
    <row r="89" spans="1:18" x14ac:dyDescent="0.25">
      <c r="B89" s="82" t="s">
        <v>184</v>
      </c>
      <c r="E89" s="102">
        <f>SUM(K45)</f>
        <v>0</v>
      </c>
      <c r="F89" s="103" t="s">
        <v>154</v>
      </c>
    </row>
    <row r="90" spans="1:18" ht="16.5" thickBot="1" x14ac:dyDescent="0.3">
      <c r="B90" s="82" t="s">
        <v>188</v>
      </c>
      <c r="E90" s="104">
        <f>SUM(K56)</f>
        <v>0</v>
      </c>
      <c r="F90" s="105" t="s">
        <v>154</v>
      </c>
      <c r="G90" s="89"/>
      <c r="H90" s="69"/>
      <c r="I90" s="90"/>
    </row>
    <row r="91" spans="1:18" ht="15.75" customHeight="1" thickBot="1" x14ac:dyDescent="0.3">
      <c r="B91" s="79" t="s">
        <v>135</v>
      </c>
      <c r="E91" s="104">
        <f>SUM(K57)</f>
        <v>0</v>
      </c>
      <c r="F91" s="105" t="s">
        <v>154</v>
      </c>
      <c r="G91" s="193" t="s">
        <v>166</v>
      </c>
      <c r="H91" s="134">
        <f>SUM(C33)</f>
        <v>0</v>
      </c>
      <c r="I91" s="135" t="s">
        <v>69</v>
      </c>
    </row>
    <row r="92" spans="1:18" ht="15" customHeight="1" x14ac:dyDescent="0.25">
      <c r="B92" s="82" t="s">
        <v>136</v>
      </c>
      <c r="E92" s="104">
        <f>SUM(K58)</f>
        <v>0</v>
      </c>
      <c r="F92" s="105" t="s">
        <v>154</v>
      </c>
      <c r="G92" s="89"/>
      <c r="H92" s="69"/>
      <c r="I92" s="90"/>
    </row>
    <row r="93" spans="1:18" ht="15.75" customHeight="1" x14ac:dyDescent="0.25">
      <c r="B93" s="79" t="s">
        <v>277</v>
      </c>
      <c r="E93" s="104">
        <f>SUM(K62)</f>
        <v>0</v>
      </c>
      <c r="F93" s="105" t="s">
        <v>154</v>
      </c>
    </row>
    <row r="94" spans="1:18" x14ac:dyDescent="0.25">
      <c r="B94" s="79" t="s">
        <v>9</v>
      </c>
      <c r="E94" s="194">
        <f>SUM(K71)</f>
        <v>0</v>
      </c>
      <c r="F94" s="105" t="s">
        <v>154</v>
      </c>
    </row>
    <row r="95" spans="1:18" ht="15.75" thickBot="1" x14ac:dyDescent="0.3">
      <c r="B95" s="3" t="s">
        <v>71</v>
      </c>
      <c r="E95" s="195">
        <f>SUM(K79)</f>
        <v>0</v>
      </c>
      <c r="F95" s="106" t="s">
        <v>154</v>
      </c>
    </row>
    <row r="97" spans="1:10" ht="15.75" x14ac:dyDescent="0.25">
      <c r="A97" s="93" t="s">
        <v>195</v>
      </c>
    </row>
    <row r="98" spans="1:10" ht="15.75" x14ac:dyDescent="0.25">
      <c r="J98" s="8"/>
    </row>
    <row r="100" spans="1:10" ht="18.75" x14ac:dyDescent="0.3">
      <c r="A100" s="192" t="s">
        <v>99</v>
      </c>
    </row>
    <row r="101" spans="1:10" x14ac:dyDescent="0.25">
      <c r="A101" t="s">
        <v>101</v>
      </c>
    </row>
    <row r="102" spans="1:10" x14ac:dyDescent="0.25">
      <c r="A102" t="s">
        <v>229</v>
      </c>
    </row>
    <row r="103" spans="1:10" x14ac:dyDescent="0.25">
      <c r="A103" t="s">
        <v>230</v>
      </c>
    </row>
    <row r="104" spans="1:10" x14ac:dyDescent="0.25">
      <c r="A104" t="s">
        <v>111</v>
      </c>
    </row>
    <row r="106" spans="1:10" ht="15.75" x14ac:dyDescent="0.25">
      <c r="A106" s="93" t="s">
        <v>231</v>
      </c>
    </row>
    <row r="108" spans="1:10" x14ac:dyDescent="0.25">
      <c r="A108" s="82" t="s">
        <v>56</v>
      </c>
      <c r="B108" t="s">
        <v>177</v>
      </c>
    </row>
    <row r="109" spans="1:10" x14ac:dyDescent="0.25">
      <c r="B109" t="s">
        <v>100</v>
      </c>
    </row>
    <row r="110" spans="1:10" x14ac:dyDescent="0.25">
      <c r="B110" t="s">
        <v>252</v>
      </c>
    </row>
    <row r="111" spans="1:10" x14ac:dyDescent="0.25">
      <c r="B111" t="s">
        <v>251</v>
      </c>
    </row>
    <row r="113" spans="1:8" x14ac:dyDescent="0.25">
      <c r="A113" s="82" t="s">
        <v>103</v>
      </c>
      <c r="B113" t="s">
        <v>209</v>
      </c>
    </row>
    <row r="114" spans="1:8" x14ac:dyDescent="0.25">
      <c r="B114" t="s">
        <v>178</v>
      </c>
    </row>
    <row r="115" spans="1:8" x14ac:dyDescent="0.25">
      <c r="B115" t="s">
        <v>254</v>
      </c>
    </row>
    <row r="116" spans="1:8" x14ac:dyDescent="0.25">
      <c r="B116" t="s">
        <v>257</v>
      </c>
    </row>
    <row r="118" spans="1:8" x14ac:dyDescent="0.25">
      <c r="A118" s="82" t="s">
        <v>196</v>
      </c>
      <c r="B118" t="s">
        <v>232</v>
      </c>
    </row>
    <row r="119" spans="1:8" x14ac:dyDescent="0.25">
      <c r="B119" t="s">
        <v>256</v>
      </c>
    </row>
    <row r="121" spans="1:8" x14ac:dyDescent="0.25">
      <c r="A121" s="82" t="s">
        <v>60</v>
      </c>
      <c r="B121" s="73" t="s">
        <v>214</v>
      </c>
      <c r="C121" s="124"/>
      <c r="D121" s="124"/>
      <c r="E121" s="124"/>
      <c r="F121" s="124"/>
      <c r="G121" s="124"/>
      <c r="H121" s="124"/>
    </row>
    <row r="123" spans="1:8" x14ac:dyDescent="0.25">
      <c r="A123" s="125" t="s">
        <v>61</v>
      </c>
      <c r="B123" t="s">
        <v>197</v>
      </c>
    </row>
    <row r="124" spans="1:8" x14ac:dyDescent="0.25">
      <c r="B124" t="s">
        <v>210</v>
      </c>
    </row>
    <row r="125" spans="1:8" x14ac:dyDescent="0.25">
      <c r="B125" t="s">
        <v>211</v>
      </c>
    </row>
    <row r="127" spans="1:8" x14ac:dyDescent="0.25">
      <c r="A127" s="82" t="s">
        <v>62</v>
      </c>
      <c r="B127" t="s">
        <v>179</v>
      </c>
    </row>
    <row r="128" spans="1:8" x14ac:dyDescent="0.25">
      <c r="B128" t="s">
        <v>233</v>
      </c>
    </row>
    <row r="129" spans="1:2" x14ac:dyDescent="0.25">
      <c r="B129" t="s">
        <v>180</v>
      </c>
    </row>
    <row r="130" spans="1:2" x14ac:dyDescent="0.25">
      <c r="B130" t="s">
        <v>212</v>
      </c>
    </row>
    <row r="132" spans="1:2" x14ac:dyDescent="0.25">
      <c r="B132" t="s">
        <v>255</v>
      </c>
    </row>
    <row r="133" spans="1:2" x14ac:dyDescent="0.25">
      <c r="B133" t="s">
        <v>269</v>
      </c>
    </row>
    <row r="135" spans="1:2" x14ac:dyDescent="0.25">
      <c r="A135" s="82" t="s">
        <v>64</v>
      </c>
      <c r="B135" t="s">
        <v>198</v>
      </c>
    </row>
    <row r="136" spans="1:2" x14ac:dyDescent="0.25">
      <c r="B136" t="s">
        <v>213</v>
      </c>
    </row>
    <row r="138" spans="1:2" x14ac:dyDescent="0.25">
      <c r="A138" s="82" t="s">
        <v>193</v>
      </c>
      <c r="B138" t="s">
        <v>270</v>
      </c>
    </row>
    <row r="139" spans="1:2" x14ac:dyDescent="0.25">
      <c r="B139" t="s">
        <v>271</v>
      </c>
    </row>
    <row r="141" spans="1:2" x14ac:dyDescent="0.25">
      <c r="A141" s="82" t="s">
        <v>194</v>
      </c>
      <c r="B141" t="s">
        <v>272</v>
      </c>
    </row>
  </sheetData>
  <sheetProtection sheet="1" objects="1" scenarios="1" selectLockedCells="1"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YAN 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Jones</dc:creator>
  <cp:lastModifiedBy>Tom</cp:lastModifiedBy>
  <cp:lastPrinted>2020-12-19T22:07:47Z</cp:lastPrinted>
  <dcterms:created xsi:type="dcterms:W3CDTF">2013-10-29T21:55:51Z</dcterms:created>
  <dcterms:modified xsi:type="dcterms:W3CDTF">2021-01-08T01:27:57Z</dcterms:modified>
</cp:coreProperties>
</file>